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30720" windowHeight="13416"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<sst xmlns="http://schemas.openxmlformats.org/spreadsheetml/2006/main" count="11528" uniqueCount="2433">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</sst>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883250" y="492819"/>
          <a:ext cx="5487874" cy="134417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640625" style="175" customWidth="1"/>
    <col min="2" max="2" width="11" style="175" customWidth="1"/>
    <col min="3" max="22" width="2.6640625" style="175" customWidth="1"/>
    <col min="23" max="23" width="12.6640625" style="175" customWidth="1"/>
    <col min="24" max="24" width="25" style="175" customWidth="1"/>
    <col min="25" max="25" width="22.44140625" style="175" customWidth="1"/>
    <col min="26" max="28" width="21.88671875" style="175" customWidth="1"/>
    <col min="29" max="29" width="14.6640625" style="175" bestFit="1" customWidth="1"/>
    <col min="30" max="30" width="4.6640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0" t="s">
        <v>2429</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47"/>
      <c r="D69" s="748"/>
      <c r="E69" s="748"/>
      <c r="F69" s="748"/>
      <c r="G69" s="748"/>
      <c r="H69" s="748"/>
      <c r="I69" s="748"/>
      <c r="J69" s="748"/>
      <c r="K69" s="748"/>
      <c r="L69" s="74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47"/>
      <c r="D70" s="748"/>
      <c r="E70" s="748"/>
      <c r="F70" s="748"/>
      <c r="G70" s="748"/>
      <c r="H70" s="748"/>
      <c r="I70" s="748"/>
      <c r="J70" s="748"/>
      <c r="K70" s="748"/>
      <c r="L70" s="74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Normal="120" zoomScaleSheetLayoutView="100" zoomScalePageLayoutView="64" workbookViewId="0"/>
  </sheetViews>
  <sheetFormatPr defaultColWidth="9" defaultRowHeight="13.2"/>
  <cols>
    <col min="1" max="1" width="2.109375" style="175" customWidth="1"/>
    <col min="2" max="2" width="3.109375" style="175" customWidth="1"/>
    <col min="3" max="7" width="2.6640625" style="175" customWidth="1"/>
    <col min="8" max="36" width="2.44140625" style="175" customWidth="1"/>
    <col min="37" max="37" width="2.88671875" style="175" customWidth="1"/>
    <col min="38" max="38" width="2.44140625" style="175" customWidth="1"/>
    <col min="39" max="39" width="6.88671875" style="175" customWidth="1"/>
    <col min="40" max="43" width="5.33203125" style="175" customWidth="1"/>
    <col min="44" max="44" width="7.33203125" style="175" customWidth="1"/>
    <col min="45" max="48" width="5.33203125" style="175" customWidth="1"/>
    <col min="49" max="51" width="5.44140625" style="175" customWidth="1"/>
    <col min="52" max="52" width="5.88671875" style="175" customWidth="1"/>
    <col min="53" max="53" width="6" style="175" customWidth="1"/>
    <col min="54" max="54" width="5.6640625" style="175" customWidth="1"/>
    <col min="55" max="63" width="4.10937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○○市</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2117</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09" t="s">
        <v>72</v>
      </c>
      <c r="C6" s="1110"/>
      <c r="D6" s="1110"/>
      <c r="E6" s="1110"/>
      <c r="F6" s="1110"/>
      <c r="G6" s="1111"/>
      <c r="H6" s="1112" t="str">
        <f>IF(基本情報入力シート!M37="","",基本情報入力シート!M37)</f>
        <v>○○ケアサービス</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2"/>
    </row>
    <row r="7" spans="1:39" s="183" customFormat="1" ht="25.5" customHeight="1">
      <c r="A7" s="182"/>
      <c r="B7" s="1116" t="s">
        <v>71</v>
      </c>
      <c r="C7" s="1117"/>
      <c r="D7" s="1117"/>
      <c r="E7" s="1117"/>
      <c r="F7" s="1117"/>
      <c r="G7" s="1118"/>
      <c r="H7" s="1114" t="str">
        <f>IF(基本情報入力シート!M38="","",基本情報入力シート!M38)</f>
        <v>○○ケアサービス</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2"/>
    </row>
    <row r="8" spans="1:39" s="183" customFormat="1" ht="12.75" customHeight="1">
      <c r="A8" s="182"/>
      <c r="B8" s="1081" t="s">
        <v>75</v>
      </c>
      <c r="C8" s="1082"/>
      <c r="D8" s="1082"/>
      <c r="E8" s="1082"/>
      <c r="F8" s="1082"/>
      <c r="G8" s="1083"/>
      <c r="H8" s="184" t="s">
        <v>6</v>
      </c>
      <c r="I8" s="1122" t="str">
        <f>IF(基本情報入力シート!AE33="－","",基本情報入力シート!AE33)</f>
        <v>100－1234</v>
      </c>
      <c r="J8" s="1122"/>
      <c r="K8" s="1122"/>
      <c r="L8" s="1122"/>
      <c r="M8" s="112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4"/>
      <c r="C9" s="1085"/>
      <c r="D9" s="1085"/>
      <c r="E9" s="1085"/>
      <c r="F9" s="1085"/>
      <c r="G9" s="1086"/>
      <c r="H9" s="1075" t="str">
        <f>IF(基本情報入力シート!M40="","",基本情報入力シート!M40)</f>
        <v>東京都千代田区霞が関 1－2－2</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2"/>
    </row>
    <row r="10" spans="1:39" s="183" customFormat="1" ht="16.5" customHeight="1">
      <c r="A10" s="182"/>
      <c r="B10" s="1084"/>
      <c r="C10" s="1085"/>
      <c r="D10" s="1085"/>
      <c r="E10" s="1085"/>
      <c r="F10" s="1085"/>
      <c r="G10" s="1086"/>
      <c r="H10" s="1078" t="str">
        <f>IF(基本情報入力シート!M41="","",基本情報入力シート!M41)</f>
        <v>○○ビル 18F</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2"/>
    </row>
    <row r="11" spans="1:39" s="183" customFormat="1" ht="13.5" customHeight="1">
      <c r="A11" s="182"/>
      <c r="B11" s="1087" t="s">
        <v>72</v>
      </c>
      <c r="C11" s="1088"/>
      <c r="D11" s="1088"/>
      <c r="E11" s="1088"/>
      <c r="F11" s="1088"/>
      <c r="G11" s="1089"/>
      <c r="H11" s="1112" t="str">
        <f>IF(基本情報入力シート!M44="","",基本情報入力シート!M44)</f>
        <v>コウロウ タロウ</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2"/>
    </row>
    <row r="12" spans="1:39" s="183" customFormat="1" ht="22.5" customHeight="1">
      <c r="A12" s="182"/>
      <c r="B12" s="1084" t="s">
        <v>70</v>
      </c>
      <c r="C12" s="1085"/>
      <c r="D12" s="1085"/>
      <c r="E12" s="1085"/>
      <c r="F12" s="1085"/>
      <c r="G12" s="1086"/>
      <c r="H12" s="1079" t="str">
        <f>IF(基本情報入力シート!M45="","",基本情報入力シート!M45)</f>
        <v>厚労 太郎</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2"/>
    </row>
    <row r="13" spans="1:39" s="183" customFormat="1" ht="18.75" customHeight="1">
      <c r="A13" s="182"/>
      <c r="B13" s="1091" t="s">
        <v>74</v>
      </c>
      <c r="C13" s="1091"/>
      <c r="D13" s="1091"/>
      <c r="E13" s="1091"/>
      <c r="F13" s="1091"/>
      <c r="G13" s="1091"/>
      <c r="H13" s="1090" t="s">
        <v>0</v>
      </c>
      <c r="I13" s="1091"/>
      <c r="J13" s="1091"/>
      <c r="K13" s="1091"/>
      <c r="L13" s="1097" t="str">
        <f>IF(基本情報入力シート!M46="","",基本情報入力シート!M46)</f>
        <v>03-3571-XXXX</v>
      </c>
      <c r="M13" s="1098"/>
      <c r="N13" s="1098"/>
      <c r="O13" s="1098"/>
      <c r="P13" s="1098"/>
      <c r="Q13" s="1098"/>
      <c r="R13" s="1098"/>
      <c r="S13" s="1098"/>
      <c r="T13" s="1098"/>
      <c r="U13" s="1099"/>
      <c r="V13" s="1100" t="s">
        <v>73</v>
      </c>
      <c r="W13" s="1101"/>
      <c r="X13" s="1101"/>
      <c r="Y13" s="1090"/>
      <c r="Z13" s="1097" t="str">
        <f>IF(基本情報入力シート!M47="","",基本情報入力シート!M47)</f>
        <v>aaa@aaa.aa.jp</v>
      </c>
      <c r="AA13" s="1098"/>
      <c r="AB13" s="1098"/>
      <c r="AC13" s="1098"/>
      <c r="AD13" s="1098"/>
      <c r="AE13" s="1098"/>
      <c r="AF13" s="1098"/>
      <c r="AG13" s="1098"/>
      <c r="AH13" s="1098"/>
      <c r="AI13" s="1098"/>
      <c r="AJ13" s="1098"/>
      <c r="AK13" s="10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2244</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2" t="s">
        <v>8</v>
      </c>
      <c r="C18" s="1092" t="s">
        <v>2225</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50697843</v>
      </c>
      <c r="R18" s="994"/>
      <c r="S18" s="994"/>
      <c r="T18" s="994"/>
      <c r="U18" s="994"/>
      <c r="V18" s="995"/>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88" t="s">
        <v>2243</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19853841</v>
      </c>
      <c r="R19" s="994"/>
      <c r="S19" s="994"/>
      <c r="T19" s="994"/>
      <c r="U19" s="994"/>
      <c r="V19" s="995"/>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88" t="s">
        <v>2241</v>
      </c>
      <c r="F20" s="788"/>
      <c r="G20" s="788"/>
      <c r="H20" s="788"/>
      <c r="I20" s="788"/>
      <c r="J20" s="788"/>
      <c r="K20" s="788"/>
      <c r="L20" s="788"/>
      <c r="M20" s="788"/>
      <c r="N20" s="788"/>
      <c r="O20" s="788"/>
      <c r="P20" s="992"/>
      <c r="Q20" s="1002">
        <v>4799515</v>
      </c>
      <c r="R20" s="1003"/>
      <c r="S20" s="1003"/>
      <c r="T20" s="1003"/>
      <c r="U20" s="1003"/>
      <c r="V20" s="1004"/>
      <c r="W20" s="199" t="s">
        <v>1</v>
      </c>
      <c r="X20" s="174" t="s">
        <v>167</v>
      </c>
      <c r="Y20" s="200" t="str">
        <f>IF(Q20&gt;Q19,"×","")</f>
        <v/>
      </c>
      <c r="Z20" s="172"/>
      <c r="AA20" s="172"/>
      <c r="AB20" s="172"/>
      <c r="AC20" s="172"/>
      <c r="AD20" s="172"/>
      <c r="AE20" s="172"/>
      <c r="AF20" s="172"/>
      <c r="AG20" s="172"/>
      <c r="AH20" s="172"/>
      <c r="AI20" s="172"/>
      <c r="AJ20" s="172"/>
      <c r="AK20" s="172"/>
      <c r="AL20" s="172"/>
      <c r="AM20" s="1102" t="s">
        <v>2277</v>
      </c>
      <c r="AN20" s="1103"/>
      <c r="AO20" s="1103"/>
      <c r="AP20" s="1103"/>
      <c r="AQ20" s="1103"/>
      <c r="AR20" s="1103"/>
      <c r="AS20" s="1103"/>
      <c r="AT20" s="1103"/>
      <c r="AU20" s="1103"/>
      <c r="AV20" s="1103"/>
      <c r="AW20" s="1103"/>
      <c r="AX20" s="1103"/>
      <c r="AY20" s="1104"/>
    </row>
    <row r="21" spans="1:51" ht="28.5" customHeight="1" thickBot="1">
      <c r="A21" s="172"/>
      <c r="B21" s="201" t="s">
        <v>9</v>
      </c>
      <c r="C21" s="788" t="s">
        <v>2313</v>
      </c>
      <c r="D21" s="1092"/>
      <c r="E21" s="1092"/>
      <c r="F21" s="1092"/>
      <c r="G21" s="1092"/>
      <c r="H21" s="1092"/>
      <c r="I21" s="1092"/>
      <c r="J21" s="1092"/>
      <c r="K21" s="1092"/>
      <c r="L21" s="1092"/>
      <c r="M21" s="1092"/>
      <c r="N21" s="1092"/>
      <c r="O21" s="1092"/>
      <c r="P21" s="1092"/>
      <c r="Q21" s="993">
        <f>Q18-Q20</f>
        <v>45898328</v>
      </c>
      <c r="R21" s="994"/>
      <c r="S21" s="994"/>
      <c r="T21" s="994"/>
      <c r="U21" s="994"/>
      <c r="V21" s="995"/>
      <c r="W21" s="202" t="s">
        <v>1</v>
      </c>
      <c r="X21" s="174" t="s">
        <v>252</v>
      </c>
      <c r="Y21" s="838" t="str">
        <f>IFERROR(IF(Q22&gt;=Q21,"○","×"),"")</f>
        <v>○</v>
      </c>
      <c r="Z21" s="172"/>
      <c r="AA21" s="172"/>
      <c r="AB21" s="172"/>
      <c r="AC21" s="172"/>
      <c r="AD21" s="172"/>
      <c r="AE21" s="172"/>
      <c r="AF21" s="172"/>
      <c r="AG21" s="172"/>
      <c r="AH21" s="172"/>
      <c r="AI21" s="172"/>
      <c r="AJ21" s="172"/>
      <c r="AK21" s="172"/>
      <c r="AL21" s="172"/>
      <c r="AM21" s="792" t="s">
        <v>2390</v>
      </c>
      <c r="AN21" s="790"/>
      <c r="AO21" s="790"/>
      <c r="AP21" s="790"/>
      <c r="AQ21" s="790"/>
      <c r="AR21" s="790"/>
      <c r="AS21" s="790"/>
      <c r="AT21" s="790"/>
      <c r="AU21" s="790"/>
      <c r="AV21" s="790"/>
      <c r="AW21" s="790"/>
      <c r="AX21" s="790"/>
      <c r="AY21" s="791"/>
    </row>
    <row r="22" spans="1:51" ht="30" customHeight="1" thickBot="1">
      <c r="A22" s="172"/>
      <c r="B22" s="201" t="s">
        <v>98</v>
      </c>
      <c r="C22" s="788" t="s">
        <v>2247</v>
      </c>
      <c r="D22" s="788"/>
      <c r="E22" s="788"/>
      <c r="F22" s="788"/>
      <c r="G22" s="788"/>
      <c r="H22" s="788"/>
      <c r="I22" s="788"/>
      <c r="J22" s="788"/>
      <c r="K22" s="788"/>
      <c r="L22" s="788"/>
      <c r="M22" s="788"/>
      <c r="N22" s="788"/>
      <c r="O22" s="788"/>
      <c r="P22" s="788"/>
      <c r="Q22" s="1002">
        <v>46000000</v>
      </c>
      <c r="R22" s="1003"/>
      <c r="S22" s="1003"/>
      <c r="T22" s="1003"/>
      <c r="U22" s="1003"/>
      <c r="V22" s="1004"/>
      <c r="W22" s="203" t="s">
        <v>1</v>
      </c>
      <c r="X22" s="174" t="s">
        <v>252</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2245</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88" t="s">
        <v>2312</v>
      </c>
      <c r="D25" s="788"/>
      <c r="E25" s="788"/>
      <c r="F25" s="788"/>
      <c r="G25" s="788"/>
      <c r="H25" s="788"/>
      <c r="I25" s="788"/>
      <c r="J25" s="788"/>
      <c r="K25" s="788"/>
      <c r="L25" s="788"/>
      <c r="M25" s="788"/>
      <c r="N25" s="788"/>
      <c r="O25" s="788"/>
      <c r="P25" s="789"/>
      <c r="Q25" s="1094">
        <f>Q19-Q20</f>
        <v>15054326</v>
      </c>
      <c r="R25" s="1095"/>
      <c r="S25" s="1095"/>
      <c r="T25" s="1095"/>
      <c r="U25" s="1095"/>
      <c r="V25" s="1095"/>
      <c r="W25" s="193" t="s">
        <v>1</v>
      </c>
      <c r="X25" s="174" t="s">
        <v>167</v>
      </c>
      <c r="Y25" s="1052" t="str">
        <f>IFERROR(IF(Q25&lt;=0,"",IF(Q26&gt;=Q25,"○","△")),"")</f>
        <v>△</v>
      </c>
      <c r="Z25" s="174" t="s">
        <v>2236</v>
      </c>
      <c r="AA25" s="838" t="str">
        <f>IFERROR(IF(Y25="△",IF(Q28&gt;=Q25,"○","×"),""),"")</f>
        <v>○</v>
      </c>
      <c r="AB25" s="172"/>
      <c r="AC25" s="172"/>
      <c r="AD25" s="172"/>
      <c r="AE25" s="172"/>
      <c r="AF25" s="172"/>
      <c r="AG25" s="172"/>
      <c r="AH25" s="172"/>
      <c r="AI25" s="172"/>
      <c r="AJ25" s="172"/>
      <c r="AK25" s="172"/>
      <c r="AL25" s="172"/>
    </row>
    <row r="26" spans="1:51" ht="37.5" customHeight="1" thickBot="1">
      <c r="A26" s="172"/>
      <c r="B26" s="201" t="s">
        <v>2235</v>
      </c>
      <c r="C26" s="788" t="s">
        <v>2338</v>
      </c>
      <c r="D26" s="788"/>
      <c r="E26" s="788"/>
      <c r="F26" s="788"/>
      <c r="G26" s="788"/>
      <c r="H26" s="788"/>
      <c r="I26" s="788"/>
      <c r="J26" s="788"/>
      <c r="K26" s="788"/>
      <c r="L26" s="788"/>
      <c r="M26" s="788"/>
      <c r="N26" s="788"/>
      <c r="O26" s="788"/>
      <c r="P26" s="789"/>
      <c r="Q26" s="1002">
        <v>12000000</v>
      </c>
      <c r="R26" s="1003"/>
      <c r="S26" s="1003"/>
      <c r="T26" s="1003"/>
      <c r="U26" s="1003"/>
      <c r="V26" s="1004"/>
      <c r="W26" s="193" t="s">
        <v>1</v>
      </c>
      <c r="X26" s="174" t="s">
        <v>167</v>
      </c>
      <c r="Y26" s="1053"/>
      <c r="Z26" s="174"/>
      <c r="AA26" s="1048"/>
      <c r="AB26" s="172"/>
      <c r="AC26" s="172"/>
      <c r="AD26" s="172"/>
      <c r="AE26" s="172"/>
      <c r="AF26" s="172"/>
      <c r="AG26" s="172"/>
      <c r="AH26" s="172"/>
      <c r="AI26" s="172"/>
      <c r="AJ26" s="172"/>
      <c r="AK26" s="172"/>
      <c r="AL26" s="172"/>
    </row>
    <row r="27" spans="1:51" ht="26.25" customHeight="1" thickBot="1">
      <c r="A27" s="172"/>
      <c r="B27" s="201" t="s">
        <v>2237</v>
      </c>
      <c r="C27" s="788" t="s">
        <v>2280</v>
      </c>
      <c r="D27" s="788"/>
      <c r="E27" s="788"/>
      <c r="F27" s="788"/>
      <c r="G27" s="788"/>
      <c r="H27" s="788"/>
      <c r="I27" s="788"/>
      <c r="J27" s="788"/>
      <c r="K27" s="788"/>
      <c r="L27" s="788"/>
      <c r="M27" s="788"/>
      <c r="N27" s="788"/>
      <c r="O27" s="788"/>
      <c r="P27" s="789"/>
      <c r="Q27" s="1002">
        <v>3500000</v>
      </c>
      <c r="R27" s="1003"/>
      <c r="S27" s="1003"/>
      <c r="T27" s="1003"/>
      <c r="U27" s="1003"/>
      <c r="V27" s="1004"/>
      <c r="W27" s="193" t="s">
        <v>1</v>
      </c>
      <c r="X27" s="174"/>
      <c r="Y27" s="174"/>
      <c r="Z27" s="174"/>
      <c r="AA27" s="1048"/>
      <c r="AB27" s="172"/>
      <c r="AC27" s="172"/>
      <c r="AD27" s="172"/>
      <c r="AE27" s="172"/>
      <c r="AF27" s="172"/>
      <c r="AG27" s="172"/>
      <c r="AH27" s="172"/>
      <c r="AI27" s="172"/>
      <c r="AJ27" s="172"/>
      <c r="AK27" s="172"/>
      <c r="AL27" s="172"/>
      <c r="AM27" s="793" t="s">
        <v>2425</v>
      </c>
      <c r="AN27" s="794"/>
      <c r="AO27" s="794"/>
      <c r="AP27" s="794"/>
      <c r="AQ27" s="794"/>
      <c r="AR27" s="794"/>
      <c r="AS27" s="794"/>
      <c r="AT27" s="794"/>
      <c r="AU27" s="794"/>
      <c r="AV27" s="794"/>
      <c r="AW27" s="794"/>
      <c r="AX27" s="794"/>
      <c r="AY27" s="795"/>
    </row>
    <row r="28" spans="1:51" ht="16.5" customHeight="1" thickBot="1">
      <c r="A28" s="172"/>
      <c r="B28" s="201" t="s">
        <v>2246</v>
      </c>
      <c r="C28" s="788" t="s">
        <v>2311</v>
      </c>
      <c r="D28" s="788"/>
      <c r="E28" s="788"/>
      <c r="F28" s="788"/>
      <c r="G28" s="788"/>
      <c r="H28" s="788"/>
      <c r="I28" s="788"/>
      <c r="J28" s="788"/>
      <c r="K28" s="788"/>
      <c r="L28" s="788"/>
      <c r="M28" s="788"/>
      <c r="N28" s="788"/>
      <c r="O28" s="788"/>
      <c r="P28" s="789"/>
      <c r="Q28" s="1045">
        <f>Q26+Q27</f>
        <v>15500000</v>
      </c>
      <c r="R28" s="1046"/>
      <c r="S28" s="1046"/>
      <c r="T28" s="1046"/>
      <c r="U28" s="1046"/>
      <c r="V28" s="1047"/>
      <c r="W28" s="193" t="s">
        <v>1</v>
      </c>
      <c r="X28" s="172"/>
      <c r="Y28" s="172"/>
      <c r="Z28" s="172" t="s">
        <v>2236</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0" t="s">
        <v>2278</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8" t="s">
        <v>48</v>
      </c>
      <c r="C32" s="800" t="s">
        <v>2281</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8" t="s">
        <v>48</v>
      </c>
      <c r="C33" s="800" t="s">
        <v>2279</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8" t="s">
        <v>48</v>
      </c>
      <c r="C34" s="800" t="s">
        <v>2392</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3" t="b">
        <v>1</v>
      </c>
      <c r="C37" s="1124"/>
      <c r="D37" s="1058" t="s">
        <v>169</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167</v>
      </c>
      <c r="AB37" s="200" t="str">
        <f>IFERROR(IF(AM36=TRUE,"○","×"),"")</f>
        <v>○</v>
      </c>
      <c r="AC37" s="174"/>
      <c r="AD37" s="174"/>
      <c r="AE37" s="174"/>
      <c r="AF37" s="174"/>
      <c r="AG37" s="174"/>
      <c r="AH37" s="174"/>
      <c r="AI37" s="174"/>
      <c r="AJ37" s="174"/>
      <c r="AK37" s="174"/>
      <c r="AL37" s="172"/>
      <c r="AM37" s="792" t="s">
        <v>2263</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5" t="s">
        <v>2289</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8" t="s">
        <v>48</v>
      </c>
      <c r="C41" s="875" t="s">
        <v>278</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1" t="s">
        <v>2391</v>
      </c>
      <c r="AN42" s="790"/>
      <c r="AO42" s="790"/>
      <c r="AP42" s="790"/>
      <c r="AQ42" s="790"/>
      <c r="AR42" s="790"/>
      <c r="AS42" s="790"/>
      <c r="AT42" s="790"/>
      <c r="AU42" s="790"/>
      <c r="AV42" s="790"/>
      <c r="AW42" s="790"/>
      <c r="AX42" s="790"/>
      <c r="AY42" s="791"/>
    </row>
    <row r="43" spans="1:51" ht="21.75" customHeight="1" thickBot="1">
      <c r="A43" s="172"/>
      <c r="B43" s="1164" t="s">
        <v>257</v>
      </c>
      <c r="C43" s="1165"/>
      <c r="D43" s="1165"/>
      <c r="E43" s="1165"/>
      <c r="F43" s="1165"/>
      <c r="G43" s="1165"/>
      <c r="H43" s="1165"/>
      <c r="I43" s="1165"/>
      <c r="J43" s="1165"/>
      <c r="K43" s="1165"/>
      <c r="L43" s="1165"/>
      <c r="M43" s="1165"/>
      <c r="N43" s="1166"/>
      <c r="O43" s="1155" t="s">
        <v>19</v>
      </c>
      <c r="P43" s="1156"/>
      <c r="Q43" s="1106">
        <v>6</v>
      </c>
      <c r="R43" s="1106"/>
      <c r="S43" s="213" t="s">
        <v>10</v>
      </c>
      <c r="T43" s="1107">
        <v>6</v>
      </c>
      <c r="U43" s="1108"/>
      <c r="V43" s="214" t="s">
        <v>11</v>
      </c>
      <c r="W43" s="1120" t="s">
        <v>12</v>
      </c>
      <c r="X43" s="1120"/>
      <c r="Y43" s="1120" t="s">
        <v>19</v>
      </c>
      <c r="Z43" s="1163"/>
      <c r="AA43" s="1107">
        <v>7</v>
      </c>
      <c r="AB43" s="1108"/>
      <c r="AC43" s="215" t="s">
        <v>10</v>
      </c>
      <c r="AD43" s="1107">
        <v>5</v>
      </c>
      <c r="AE43" s="1108"/>
      <c r="AF43" s="214" t="s">
        <v>11</v>
      </c>
      <c r="AG43" s="214" t="s">
        <v>84</v>
      </c>
      <c r="AH43" s="214">
        <f>IF(Q43&gt;=1,(AA43*12+AD43)-(Q43*12+T43)+1,"")</f>
        <v>12</v>
      </c>
      <c r="AI43" s="1120" t="s">
        <v>85</v>
      </c>
      <c r="AJ43" s="1120"/>
      <c r="AK43" s="216" t="s">
        <v>39</v>
      </c>
      <c r="AL43" s="172"/>
      <c r="AM43" s="205"/>
      <c r="AX43" s="210"/>
    </row>
    <row r="44" spans="1:51" s="183" customFormat="1" ht="25.5" customHeight="1" thickBot="1">
      <c r="A44" s="182"/>
      <c r="B44" s="1157" t="s">
        <v>258</v>
      </c>
      <c r="C44" s="1158"/>
      <c r="D44" s="1158"/>
      <c r="E44" s="1158"/>
      <c r="F44" s="217" t="b">
        <v>1</v>
      </c>
      <c r="G44" s="1152" t="s">
        <v>26</v>
      </c>
      <c r="H44" s="1153"/>
      <c r="I44" s="1175"/>
      <c r="J44" s="218" t="b">
        <v>0</v>
      </c>
      <c r="K44" s="1152" t="s">
        <v>49</v>
      </c>
      <c r="L44" s="1153"/>
      <c r="M44" s="1153"/>
      <c r="N44" s="1153"/>
      <c r="O44" s="1130"/>
      <c r="P44" s="219" t="b">
        <v>0</v>
      </c>
      <c r="Q44" s="1160" t="s">
        <v>50</v>
      </c>
      <c r="R44" s="1161"/>
      <c r="S44" s="1161"/>
      <c r="T44" s="1161"/>
      <c r="U44" s="1161"/>
      <c r="V44" s="1162"/>
      <c r="W44" s="219"/>
      <c r="X44" s="1160" t="s">
        <v>27</v>
      </c>
      <c r="Y44" s="1161"/>
      <c r="Z44" s="1162"/>
      <c r="AA44" s="219" t="b">
        <v>1</v>
      </c>
      <c r="AB44" s="1167" t="s">
        <v>23</v>
      </c>
      <c r="AC44" s="1168"/>
      <c r="AD44" s="220" t="s">
        <v>87</v>
      </c>
      <c r="AE44" s="1154"/>
      <c r="AF44" s="1154"/>
      <c r="AG44" s="1154"/>
      <c r="AH44" s="1154"/>
      <c r="AI44" s="1154"/>
      <c r="AJ44" s="974" t="s">
        <v>92</v>
      </c>
      <c r="AK44" s="1169"/>
      <c r="AL44" s="182"/>
      <c r="AM44" s="781" t="s">
        <v>2271</v>
      </c>
      <c r="AN44" s="790"/>
      <c r="AO44" s="790"/>
      <c r="AP44" s="790"/>
      <c r="AQ44" s="790"/>
      <c r="AR44" s="790"/>
      <c r="AS44" s="790"/>
      <c r="AT44" s="790"/>
      <c r="AU44" s="790"/>
      <c r="AV44" s="790"/>
      <c r="AW44" s="790"/>
      <c r="AX44" s="790"/>
      <c r="AY44" s="791"/>
    </row>
    <row r="45" spans="1:51" s="183" customFormat="1" ht="18.75" customHeight="1" thickBot="1">
      <c r="A45" s="182"/>
      <c r="B45" s="1008" t="s">
        <v>259</v>
      </c>
      <c r="C45" s="1009"/>
      <c r="D45" s="1009"/>
      <c r="E45" s="1009"/>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0"/>
      <c r="C46" s="824"/>
      <c r="D46" s="824"/>
      <c r="E46" s="82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59"/>
      <c r="Z46" s="1159"/>
      <c r="AA46" s="1159"/>
      <c r="AB46" s="1159"/>
      <c r="AC46" s="1159"/>
      <c r="AD46" s="1159"/>
      <c r="AE46" s="1159"/>
      <c r="AF46" s="1159"/>
      <c r="AG46" s="1159"/>
      <c r="AH46" s="1159"/>
      <c r="AI46" s="1159"/>
      <c r="AJ46" s="1159"/>
      <c r="AK46" s="229" t="s">
        <v>25</v>
      </c>
      <c r="AL46" s="182"/>
      <c r="AM46" s="793" t="s">
        <v>2271</v>
      </c>
      <c r="AN46" s="1170"/>
      <c r="AO46" s="1170"/>
      <c r="AP46" s="1170"/>
      <c r="AQ46" s="1170"/>
      <c r="AR46" s="1170"/>
      <c r="AS46" s="1170"/>
      <c r="AT46" s="1170"/>
      <c r="AU46" s="1170"/>
      <c r="AV46" s="1170"/>
      <c r="AW46" s="1170"/>
      <c r="AX46" s="1170"/>
      <c r="AY46" s="1171"/>
    </row>
    <row r="47" spans="1:51" s="183" customFormat="1" ht="19.5" customHeight="1" thickBot="1">
      <c r="A47" s="182"/>
      <c r="B47" s="1010"/>
      <c r="C47" s="824"/>
      <c r="D47" s="824"/>
      <c r="E47" s="82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2"/>
      <c r="AN47" s="1173"/>
      <c r="AO47" s="1173"/>
      <c r="AP47" s="1173"/>
      <c r="AQ47" s="1173"/>
      <c r="AR47" s="1173"/>
      <c r="AS47" s="1173"/>
      <c r="AT47" s="1173"/>
      <c r="AU47" s="1173"/>
      <c r="AV47" s="1173"/>
      <c r="AW47" s="1173"/>
      <c r="AX47" s="1173"/>
      <c r="AY47" s="1174"/>
    </row>
    <row r="48" spans="1:51" s="183" customFormat="1" ht="20.25" customHeight="1">
      <c r="A48" s="182"/>
      <c r="B48" s="1010"/>
      <c r="C48" s="824"/>
      <c r="D48" s="824"/>
      <c r="E48" s="824"/>
      <c r="F48" s="1021" t="s">
        <v>2124</v>
      </c>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2"/>
    </row>
    <row r="49" spans="1:55" s="183" customFormat="1" ht="18" customHeight="1">
      <c r="A49" s="182"/>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2"/>
      <c r="AM49" s="232" t="s">
        <v>2323</v>
      </c>
      <c r="AR49" s="170" t="b">
        <v>0</v>
      </c>
      <c r="AS49" s="799" t="s">
        <v>2324</v>
      </c>
      <c r="AT49" s="799"/>
    </row>
    <row r="50" spans="1:55" s="183" customFormat="1" ht="18" customHeight="1">
      <c r="A50" s="182"/>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2"/>
      <c r="AM50" s="170" t="b">
        <v>0</v>
      </c>
      <c r="AN50" s="799" t="s">
        <v>2318</v>
      </c>
      <c r="AO50" s="799"/>
      <c r="AP50" s="799"/>
      <c r="AR50" s="170" t="b">
        <v>1</v>
      </c>
      <c r="AS50" s="799" t="s">
        <v>2325</v>
      </c>
      <c r="AT50" s="799"/>
    </row>
    <row r="51" spans="1:55" s="183" customFormat="1" ht="18" customHeight="1">
      <c r="A51" s="182"/>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2"/>
      <c r="AM51" s="170" t="b">
        <v>0</v>
      </c>
      <c r="AN51" s="799" t="s">
        <v>2319</v>
      </c>
      <c r="AO51" s="799"/>
      <c r="AP51" s="799"/>
      <c r="AR51" s="170" t="b">
        <v>0</v>
      </c>
      <c r="AS51" s="799" t="s">
        <v>2322</v>
      </c>
      <c r="AT51" s="799"/>
    </row>
    <row r="52" spans="1:55" s="183" customFormat="1" ht="18" customHeight="1">
      <c r="A52" s="182"/>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2"/>
      <c r="AM52" s="170" t="b">
        <v>1</v>
      </c>
      <c r="AN52" s="799" t="s">
        <v>2320</v>
      </c>
      <c r="AO52" s="799"/>
      <c r="AP52" s="799"/>
      <c r="AR52" s="170" t="b">
        <v>1</v>
      </c>
      <c r="AS52" s="799" t="s">
        <v>2326</v>
      </c>
      <c r="AT52" s="799"/>
    </row>
    <row r="53" spans="1:55" s="183" customFormat="1" ht="18.75" customHeight="1">
      <c r="A53" s="182"/>
      <c r="B53" s="1010"/>
      <c r="C53" s="824"/>
      <c r="D53" s="824"/>
      <c r="E53" s="82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799" t="s">
        <v>2321</v>
      </c>
      <c r="AO53" s="799"/>
      <c r="AP53" s="799"/>
      <c r="AQ53" s="175"/>
      <c r="AR53" s="170" t="b">
        <v>0</v>
      </c>
      <c r="AS53" s="799" t="s">
        <v>2327</v>
      </c>
      <c r="AT53" s="799"/>
      <c r="AV53" s="175"/>
      <c r="BC53" s="175"/>
    </row>
    <row r="54" spans="1:55" ht="18.75" customHeight="1">
      <c r="A54" s="172"/>
      <c r="B54" s="1011"/>
      <c r="C54" s="1012"/>
      <c r="D54" s="1012"/>
      <c r="E54" s="1012"/>
      <c r="F54" s="235" t="s">
        <v>86</v>
      </c>
      <c r="G54" s="236"/>
      <c r="H54" s="236"/>
      <c r="I54" s="236"/>
      <c r="J54" s="236"/>
      <c r="K54" s="236"/>
      <c r="L54" s="236"/>
      <c r="M54" s="1013" t="s">
        <v>276</v>
      </c>
      <c r="N54" s="801"/>
      <c r="O54" s="801"/>
      <c r="P54" s="801">
        <v>30</v>
      </c>
      <c r="Q54" s="801"/>
      <c r="R54" s="231" t="s">
        <v>4</v>
      </c>
      <c r="S54" s="801">
        <v>4</v>
      </c>
      <c r="T54" s="80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799" t="s">
        <v>2322</v>
      </c>
      <c r="AO54" s="799"/>
      <c r="AP54" s="799"/>
      <c r="AR54" s="170" t="b">
        <v>1</v>
      </c>
      <c r="AS54" s="799" t="s">
        <v>2328</v>
      </c>
      <c r="AT54" s="799"/>
    </row>
    <row r="55" spans="1:55" ht="24.75" customHeight="1">
      <c r="A55" s="172"/>
      <c r="B55" s="1065" t="s">
        <v>262</v>
      </c>
      <c r="C55" s="1066"/>
      <c r="D55" s="1066"/>
      <c r="E55" s="1067"/>
      <c r="F55" s="867"/>
      <c r="G55" s="869" t="s">
        <v>260</v>
      </c>
      <c r="H55" s="870"/>
      <c r="I55" s="871"/>
      <c r="J55" s="869" t="s">
        <v>261</v>
      </c>
      <c r="K55" s="870"/>
      <c r="L55" s="870"/>
      <c r="M55" s="1059"/>
      <c r="N55" s="1061" t="s">
        <v>2408</v>
      </c>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9"/>
      <c r="AM55" s="183"/>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1" t="s">
        <v>2143</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2315</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10"/>
    </row>
    <row r="60" spans="1:55" ht="18.75" customHeight="1">
      <c r="A60" s="172"/>
      <c r="B60" s="242" t="s">
        <v>8</v>
      </c>
      <c r="C60" s="1198" t="s">
        <v>2194</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15763120</v>
      </c>
      <c r="U60" s="1205"/>
      <c r="V60" s="1205"/>
      <c r="W60" s="1205"/>
      <c r="X60" s="1205"/>
      <c r="Y60" s="1206"/>
      <c r="Z60" s="202" t="s">
        <v>1</v>
      </c>
      <c r="AA60" s="191" t="s">
        <v>167</v>
      </c>
      <c r="AB60" s="1052" t="str">
        <f>IFERROR(IF(T61&gt;=T60,"○","×"),"")</f>
        <v>×</v>
      </c>
      <c r="AC60" s="243"/>
      <c r="AD60" s="244"/>
      <c r="AE60" s="244"/>
      <c r="AF60" s="244"/>
      <c r="AG60" s="244"/>
      <c r="AH60" s="244"/>
      <c r="AI60" s="244"/>
      <c r="AJ60" s="244"/>
      <c r="AK60" s="244"/>
      <c r="AL60" s="172"/>
      <c r="AM60" s="793" t="s">
        <v>2316</v>
      </c>
      <c r="AN60" s="794"/>
      <c r="AO60" s="794"/>
      <c r="AP60" s="794"/>
      <c r="AQ60" s="794"/>
      <c r="AR60" s="794"/>
      <c r="AS60" s="794"/>
      <c r="AT60" s="794"/>
      <c r="AU60" s="794"/>
      <c r="AV60" s="794"/>
      <c r="AW60" s="794"/>
      <c r="AX60" s="794"/>
      <c r="AY60" s="795"/>
    </row>
    <row r="61" spans="1:55" ht="27" customHeight="1" thickBot="1">
      <c r="A61" s="172"/>
      <c r="B61" s="242" t="s">
        <v>9</v>
      </c>
      <c r="C61" s="1201" t="s">
        <v>2123</v>
      </c>
      <c r="D61" s="1202"/>
      <c r="E61" s="1202"/>
      <c r="F61" s="1202"/>
      <c r="G61" s="1202"/>
      <c r="H61" s="1202"/>
      <c r="I61" s="1202"/>
      <c r="J61" s="1202"/>
      <c r="K61" s="1202"/>
      <c r="L61" s="1202"/>
      <c r="M61" s="1202"/>
      <c r="N61" s="1202"/>
      <c r="O61" s="1202"/>
      <c r="P61" s="1202"/>
      <c r="Q61" s="1202"/>
      <c r="R61" s="1202"/>
      <c r="S61" s="1203"/>
      <c r="T61" s="1207">
        <v>10000000</v>
      </c>
      <c r="U61" s="1208"/>
      <c r="V61" s="1208"/>
      <c r="W61" s="1208"/>
      <c r="X61" s="1208"/>
      <c r="Y61" s="1209"/>
      <c r="Z61" s="193" t="s">
        <v>1</v>
      </c>
      <c r="AA61" s="191" t="s">
        <v>167</v>
      </c>
      <c r="AB61" s="1053"/>
      <c r="AC61" s="243"/>
      <c r="AD61" s="244"/>
      <c r="AE61" s="244"/>
      <c r="AF61" s="244"/>
      <c r="AG61" s="244"/>
      <c r="AH61" s="244"/>
      <c r="AI61" s="244"/>
      <c r="AJ61" s="244"/>
      <c r="AK61" s="244"/>
      <c r="AL61" s="172"/>
      <c r="AM61" s="796"/>
      <c r="AN61" s="797"/>
      <c r="AO61" s="797"/>
      <c r="AP61" s="797"/>
      <c r="AQ61" s="797"/>
      <c r="AR61" s="797"/>
      <c r="AS61" s="797"/>
      <c r="AT61" s="797"/>
      <c r="AU61" s="797"/>
      <c r="AV61" s="797"/>
      <c r="AW61" s="797"/>
      <c r="AX61" s="797"/>
      <c r="AY61" s="798"/>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5" t="s">
        <v>2398</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1" t="s">
        <v>2369</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277</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4107796</v>
      </c>
      <c r="U67" s="964"/>
      <c r="V67" s="964"/>
      <c r="W67" s="964"/>
      <c r="X67" s="964"/>
      <c r="Y67" s="249" t="s">
        <v>1</v>
      </c>
      <c r="Z67" s="250" t="s">
        <v>2335</v>
      </c>
      <c r="AA67" s="251"/>
      <c r="AB67" s="172"/>
      <c r="AC67" s="172"/>
      <c r="AD67" s="172"/>
      <c r="AE67" s="172"/>
      <c r="AF67" s="172"/>
      <c r="AG67" s="172" t="s">
        <v>167</v>
      </c>
      <c r="AH67" s="252" t="str">
        <f>IF(T68&lt;T67,"×","")</f>
        <v/>
      </c>
      <c r="AI67" s="172"/>
      <c r="AJ67" s="172"/>
      <c r="AK67" s="172"/>
      <c r="AL67" s="172"/>
      <c r="AM67" s="781" t="s">
        <v>2399</v>
      </c>
      <c r="AN67" s="782"/>
      <c r="AO67" s="782"/>
      <c r="AP67" s="782"/>
      <c r="AQ67" s="782"/>
      <c r="AR67" s="782"/>
      <c r="AS67" s="782"/>
      <c r="AT67" s="782"/>
      <c r="AU67" s="782"/>
      <c r="AV67" s="782"/>
      <c r="AW67" s="782"/>
      <c r="AX67" s="782"/>
      <c r="AY67" s="783"/>
    </row>
    <row r="68" spans="1:74" ht="23.25" customHeight="1" thickBot="1">
      <c r="A68" s="172"/>
      <c r="B68" s="1032" t="s">
        <v>2393</v>
      </c>
      <c r="C68" s="1033"/>
      <c r="D68" s="1033"/>
      <c r="E68" s="1033"/>
      <c r="F68" s="1033"/>
      <c r="G68" s="1033"/>
      <c r="H68" s="1033"/>
      <c r="I68" s="1033"/>
      <c r="J68" s="1033"/>
      <c r="K68" s="1033"/>
      <c r="L68" s="1033"/>
      <c r="M68" s="1033"/>
      <c r="N68" s="1033"/>
      <c r="O68" s="1033"/>
      <c r="P68" s="1033"/>
      <c r="Q68" s="1033"/>
      <c r="R68" s="1033"/>
      <c r="S68" s="1033"/>
      <c r="T68" s="889">
        <v>4226696</v>
      </c>
      <c r="U68" s="890"/>
      <c r="V68" s="890"/>
      <c r="W68" s="890"/>
      <c r="X68" s="891"/>
      <c r="Y68" s="253" t="s">
        <v>1</v>
      </c>
      <c r="Z68" s="172"/>
      <c r="AA68" s="254" t="s">
        <v>24</v>
      </c>
      <c r="AB68" s="840">
        <f>IFERROR(T69/T67*100,0)</f>
        <v>79.361292527671779</v>
      </c>
      <c r="AC68" s="841"/>
      <c r="AD68" s="842"/>
      <c r="AE68" s="255" t="s">
        <v>138</v>
      </c>
      <c r="AF68" s="255" t="s">
        <v>25</v>
      </c>
      <c r="AG68" s="172" t="s">
        <v>252</v>
      </c>
      <c r="AH68" s="200" t="str">
        <f>IF(T67=0,"",(IF(AB68&gt;=200/3,"○","×")))</f>
        <v>○</v>
      </c>
      <c r="AI68" s="238"/>
      <c r="AJ68" s="238"/>
      <c r="AK68" s="238"/>
      <c r="AL68" s="172"/>
      <c r="AM68" s="781" t="s">
        <v>2371</v>
      </c>
      <c r="AN68" s="782"/>
      <c r="AO68" s="782"/>
      <c r="AP68" s="782"/>
      <c r="AQ68" s="782"/>
      <c r="AR68" s="782"/>
      <c r="AS68" s="782"/>
      <c r="AT68" s="782"/>
      <c r="AU68" s="782"/>
      <c r="AV68" s="782"/>
      <c r="AW68" s="782"/>
      <c r="AX68" s="782"/>
      <c r="AY68" s="783"/>
    </row>
    <row r="69" spans="1:74" ht="19.5" customHeight="1" thickBot="1">
      <c r="A69" s="172"/>
      <c r="B69" s="256"/>
      <c r="C69" s="1030" t="s">
        <v>2395</v>
      </c>
      <c r="D69" s="1030"/>
      <c r="E69" s="1030"/>
      <c r="F69" s="1030"/>
      <c r="G69" s="1030"/>
      <c r="H69" s="1030"/>
      <c r="I69" s="1030"/>
      <c r="J69" s="1030"/>
      <c r="K69" s="1030"/>
      <c r="L69" s="1030"/>
      <c r="M69" s="1030"/>
      <c r="N69" s="1030"/>
      <c r="O69" s="1030"/>
      <c r="P69" s="1030"/>
      <c r="Q69" s="1030"/>
      <c r="R69" s="1030"/>
      <c r="S69" s="1030"/>
      <c r="T69" s="1176">
        <v>3260000</v>
      </c>
      <c r="U69" s="1177"/>
      <c r="V69" s="1177"/>
      <c r="W69" s="1177"/>
      <c r="X69" s="1178"/>
      <c r="Y69" s="257" t="s">
        <v>1</v>
      </c>
      <c r="Z69" s="258" t="s">
        <v>2335</v>
      </c>
      <c r="AA69" s="147"/>
      <c r="AB69" s="259"/>
      <c r="AC69" s="260"/>
      <c r="AD69" s="261"/>
      <c r="AE69" s="261"/>
      <c r="AF69" s="255"/>
      <c r="AG69" s="172"/>
      <c r="AH69" s="172"/>
      <c r="AI69" s="238"/>
      <c r="AJ69" s="172"/>
      <c r="AK69" s="238"/>
      <c r="AL69" s="238"/>
    </row>
    <row r="70" spans="1:74" ht="16.5" customHeight="1">
      <c r="A70" s="172"/>
      <c r="B70" s="262"/>
      <c r="C70" s="1031"/>
      <c r="D70" s="1031"/>
      <c r="E70" s="1031"/>
      <c r="F70" s="1031"/>
      <c r="G70" s="1031"/>
      <c r="H70" s="1031"/>
      <c r="I70" s="1031"/>
      <c r="J70" s="1031"/>
      <c r="K70" s="1031"/>
      <c r="L70" s="1031"/>
      <c r="M70" s="1031"/>
      <c r="N70" s="1031"/>
      <c r="O70" s="1031"/>
      <c r="P70" s="1031"/>
      <c r="Q70" s="1031"/>
      <c r="R70" s="1031"/>
      <c r="S70" s="1031"/>
      <c r="T70" s="263" t="s">
        <v>24</v>
      </c>
      <c r="U70" s="877">
        <f>T69/10</f>
        <v>326000</v>
      </c>
      <c r="V70" s="877"/>
      <c r="W70" s="87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1" t="s">
        <v>2262</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1" t="s">
        <v>2394</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7"/>
      <c r="AM74" s="170" t="b">
        <v>1</v>
      </c>
      <c r="AN74" s="799" t="s">
        <v>2329</v>
      </c>
      <c r="AO74" s="799"/>
      <c r="AP74" s="79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5"/>
      <c r="D75" s="1056"/>
      <c r="E75" s="1057" t="s">
        <v>2362</v>
      </c>
      <c r="F75" s="1057"/>
      <c r="G75" s="1057"/>
      <c r="H75" s="1057"/>
      <c r="I75" s="1057"/>
      <c r="J75" s="1057"/>
      <c r="K75" s="1057"/>
      <c r="L75" s="1057"/>
      <c r="M75" s="1057"/>
      <c r="N75" s="1057"/>
      <c r="O75" s="1057"/>
      <c r="P75" s="1057"/>
      <c r="Q75" s="1057"/>
      <c r="R75" s="1057"/>
      <c r="S75" s="1057"/>
      <c r="T75" s="1057"/>
      <c r="U75" s="1057"/>
      <c r="V75" s="1057"/>
      <c r="W75" s="1057"/>
      <c r="X75" s="10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1" t="s">
        <v>2264</v>
      </c>
      <c r="AN75" s="790"/>
      <c r="AO75" s="790"/>
      <c r="AP75" s="790"/>
      <c r="AQ75" s="790"/>
      <c r="AR75" s="790"/>
      <c r="AS75" s="790"/>
      <c r="AT75" s="790"/>
      <c r="AU75" s="790"/>
      <c r="AV75" s="790"/>
      <c r="AW75" s="790"/>
      <c r="AX75" s="790"/>
      <c r="AY75" s="791"/>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4">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5" t="s">
        <v>2361</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5" t="s">
        <v>2186</v>
      </c>
      <c r="D79" s="816"/>
      <c r="E79" s="816"/>
      <c r="F79" s="816"/>
      <c r="G79" s="816"/>
      <c r="H79" s="816"/>
      <c r="I79" s="816"/>
      <c r="J79" s="816"/>
      <c r="K79" s="816"/>
      <c r="L79" s="816"/>
      <c r="M79" s="816"/>
      <c r="N79" s="816"/>
      <c r="O79" s="816"/>
      <c r="P79" s="816"/>
      <c r="Q79" s="816"/>
      <c r="R79" s="816"/>
      <c r="S79" s="816"/>
      <c r="T79" s="817"/>
      <c r="U79" s="963">
        <f>'別紙様式2-2（４・５月分）'!K8</f>
        <v>146648</v>
      </c>
      <c r="V79" s="964"/>
      <c r="W79" s="964"/>
      <c r="X79" s="964"/>
      <c r="Y79" s="964"/>
      <c r="Z79" s="272" t="s">
        <v>1</v>
      </c>
      <c r="AA79" s="191" t="s">
        <v>167</v>
      </c>
      <c r="AB79" s="838"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2" t="s">
        <v>2158</v>
      </c>
      <c r="D80" s="1182"/>
      <c r="E80" s="1182"/>
      <c r="F80" s="1182"/>
      <c r="G80" s="1182"/>
      <c r="H80" s="1182"/>
      <c r="I80" s="1182"/>
      <c r="J80" s="1182"/>
      <c r="K80" s="1182"/>
      <c r="L80" s="1182"/>
      <c r="M80" s="1182"/>
      <c r="N80" s="1182"/>
      <c r="O80" s="1182"/>
      <c r="P80" s="1182"/>
      <c r="Q80" s="1182"/>
      <c r="R80" s="1182"/>
      <c r="S80" s="1182"/>
      <c r="T80" s="1183"/>
      <c r="U80" s="963">
        <f>U81+U86</f>
        <v>186000</v>
      </c>
      <c r="V80" s="964"/>
      <c r="W80" s="964"/>
      <c r="X80" s="964"/>
      <c r="Y80" s="964"/>
      <c r="Z80" s="249" t="s">
        <v>1</v>
      </c>
      <c r="AA80" s="191" t="s">
        <v>252</v>
      </c>
      <c r="AB80" s="839"/>
      <c r="AC80" s="191"/>
      <c r="AD80" s="191"/>
      <c r="AE80" s="191"/>
      <c r="AF80" s="191"/>
      <c r="AG80" s="191"/>
      <c r="AH80" s="238"/>
      <c r="AI80" s="238"/>
      <c r="AJ80" s="238"/>
      <c r="AK80" s="238"/>
      <c r="AL80" s="238"/>
      <c r="AM80" s="273"/>
    </row>
    <row r="81" spans="1:51" ht="9.75" customHeight="1" thickBot="1">
      <c r="A81" s="172"/>
      <c r="B81" s="271"/>
      <c r="C81" s="965" t="s">
        <v>166</v>
      </c>
      <c r="D81" s="966"/>
      <c r="E81" s="892" t="s">
        <v>2159</v>
      </c>
      <c r="F81" s="893"/>
      <c r="G81" s="893"/>
      <c r="H81" s="893"/>
      <c r="I81" s="893"/>
      <c r="J81" s="893"/>
      <c r="K81" s="893"/>
      <c r="L81" s="893"/>
      <c r="M81" s="893"/>
      <c r="N81" s="893"/>
      <c r="O81" s="893"/>
      <c r="P81" s="893"/>
      <c r="Q81" s="893"/>
      <c r="R81" s="893"/>
      <c r="S81" s="893"/>
      <c r="T81" s="894"/>
      <c r="U81" s="904">
        <v>136000</v>
      </c>
      <c r="V81" s="905"/>
      <c r="W81" s="905"/>
      <c r="X81" s="905"/>
      <c r="Y81" s="906"/>
      <c r="Z81" s="913" t="s">
        <v>1</v>
      </c>
      <c r="AA81" s="961" t="s">
        <v>167</v>
      </c>
      <c r="AB81" s="172"/>
      <c r="AC81" s="255"/>
      <c r="AD81" s="274"/>
      <c r="AE81" s="274"/>
      <c r="AF81" s="255"/>
      <c r="AG81" s="172"/>
      <c r="AH81" s="238"/>
      <c r="AI81" s="172"/>
      <c r="AJ81" s="238"/>
      <c r="AK81" s="172"/>
      <c r="AL81" s="238"/>
      <c r="AM81" s="273"/>
    </row>
    <row r="82" spans="1:51" ht="9.75" customHeight="1" thickBot="1">
      <c r="A82" s="172"/>
      <c r="B82" s="271"/>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2317</v>
      </c>
      <c r="AC82" s="859">
        <f>IFERROR(U83/U81*100,0)</f>
        <v>73.529411764705884</v>
      </c>
      <c r="AD82" s="860"/>
      <c r="AE82" s="861"/>
      <c r="AF82" s="857" t="s">
        <v>138</v>
      </c>
      <c r="AG82" s="857" t="s">
        <v>25</v>
      </c>
      <c r="AH82" s="858" t="s">
        <v>167</v>
      </c>
      <c r="AI82" s="838" t="str">
        <f>IF('別紙様式2-2（４・５月分）'!AV7="新規ベア加算なし","",IF(U81=0,"",IF(AND(AC82&gt;=200/3,AC82&lt;=100),"○","×")))</f>
        <v>○</v>
      </c>
      <c r="AJ82" s="238"/>
      <c r="AK82" s="172"/>
      <c r="AL82" s="238"/>
      <c r="AM82" s="1189" t="s">
        <v>2400</v>
      </c>
      <c r="AN82" s="1190"/>
      <c r="AO82" s="1190"/>
      <c r="AP82" s="1190"/>
      <c r="AQ82" s="1190"/>
      <c r="AR82" s="1190"/>
      <c r="AS82" s="1190"/>
      <c r="AT82" s="1190"/>
      <c r="AU82" s="1190"/>
      <c r="AV82" s="1190"/>
      <c r="AW82" s="1190"/>
      <c r="AX82" s="1190"/>
      <c r="AY82" s="1191"/>
    </row>
    <row r="83" spans="1:51" ht="9.75" customHeight="1" thickBot="1">
      <c r="A83" s="172"/>
      <c r="B83" s="271"/>
      <c r="C83" s="965"/>
      <c r="D83" s="966"/>
      <c r="E83" s="227"/>
      <c r="F83" s="898" t="s">
        <v>2396</v>
      </c>
      <c r="G83" s="899"/>
      <c r="H83" s="899"/>
      <c r="I83" s="899"/>
      <c r="J83" s="899"/>
      <c r="K83" s="899"/>
      <c r="L83" s="899"/>
      <c r="M83" s="899"/>
      <c r="N83" s="899"/>
      <c r="O83" s="899"/>
      <c r="P83" s="899"/>
      <c r="Q83" s="899"/>
      <c r="R83" s="899"/>
      <c r="S83" s="899"/>
      <c r="T83" s="899"/>
      <c r="U83" s="910">
        <v>100000</v>
      </c>
      <c r="V83" s="911"/>
      <c r="W83" s="911"/>
      <c r="X83" s="911"/>
      <c r="Y83" s="912"/>
      <c r="Z83" s="915" t="s">
        <v>1</v>
      </c>
      <c r="AA83" s="961" t="s">
        <v>167</v>
      </c>
      <c r="AB83" s="856"/>
      <c r="AC83" s="862"/>
      <c r="AD83" s="863"/>
      <c r="AE83" s="864"/>
      <c r="AF83" s="857"/>
      <c r="AG83" s="857"/>
      <c r="AH83" s="858"/>
      <c r="AI83" s="839"/>
      <c r="AJ83" s="238"/>
      <c r="AK83" s="172"/>
      <c r="AL83" s="238"/>
      <c r="AM83" s="1192"/>
      <c r="AN83" s="1193"/>
      <c r="AO83" s="1193"/>
      <c r="AP83" s="1193"/>
      <c r="AQ83" s="1193"/>
      <c r="AR83" s="1193"/>
      <c r="AS83" s="1193"/>
      <c r="AT83" s="1193"/>
      <c r="AU83" s="1193"/>
      <c r="AV83" s="1193"/>
      <c r="AW83" s="1193"/>
      <c r="AX83" s="1193"/>
      <c r="AY83" s="1194"/>
    </row>
    <row r="84" spans="1:51" ht="9.75" customHeight="1" thickBot="1">
      <c r="A84" s="172"/>
      <c r="B84" s="271"/>
      <c r="C84" s="965"/>
      <c r="D84" s="966"/>
      <c r="E84" s="275"/>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8"/>
      <c r="AK84" s="238"/>
      <c r="AL84" s="238"/>
    </row>
    <row r="85" spans="1:51" ht="15" customHeight="1" thickBot="1">
      <c r="A85" s="172"/>
      <c r="B85" s="271"/>
      <c r="C85" s="967"/>
      <c r="D85" s="968"/>
      <c r="E85" s="276"/>
      <c r="F85" s="902"/>
      <c r="G85" s="903"/>
      <c r="H85" s="903"/>
      <c r="I85" s="903"/>
      <c r="J85" s="903"/>
      <c r="K85" s="903"/>
      <c r="L85" s="903"/>
      <c r="M85" s="903"/>
      <c r="N85" s="903"/>
      <c r="O85" s="903"/>
      <c r="P85" s="903"/>
      <c r="Q85" s="903"/>
      <c r="R85" s="903"/>
      <c r="S85" s="903"/>
      <c r="T85" s="903"/>
      <c r="U85" s="277" t="s">
        <v>24</v>
      </c>
      <c r="V85" s="969">
        <f>U83/2</f>
        <v>50000</v>
      </c>
      <c r="W85" s="969"/>
      <c r="X85" s="969"/>
      <c r="Y85" s="149" t="s">
        <v>1</v>
      </c>
      <c r="Z85" s="90" t="s">
        <v>25</v>
      </c>
      <c r="AA85" s="150"/>
      <c r="AB85" s="259"/>
      <c r="AC85" s="259"/>
      <c r="AD85" s="260"/>
      <c r="AE85" s="1195"/>
      <c r="AF85" s="1195"/>
      <c r="AG85" s="255"/>
      <c r="AH85" s="172"/>
      <c r="AI85" s="264"/>
      <c r="AJ85" s="238"/>
      <c r="AK85" s="238"/>
      <c r="AL85" s="238"/>
      <c r="AM85" s="273"/>
    </row>
    <row r="86" spans="1:51" ht="9.75" customHeight="1" thickBot="1">
      <c r="A86" s="172"/>
      <c r="B86" s="271"/>
      <c r="C86" s="1131" t="s">
        <v>251</v>
      </c>
      <c r="D86" s="1132"/>
      <c r="E86" s="892" t="s">
        <v>2160</v>
      </c>
      <c r="F86" s="893"/>
      <c r="G86" s="893"/>
      <c r="H86" s="893"/>
      <c r="I86" s="893"/>
      <c r="J86" s="893"/>
      <c r="K86" s="893"/>
      <c r="L86" s="893"/>
      <c r="M86" s="893"/>
      <c r="N86" s="893"/>
      <c r="O86" s="893"/>
      <c r="P86" s="893"/>
      <c r="Q86" s="893"/>
      <c r="R86" s="893"/>
      <c r="S86" s="893"/>
      <c r="T86" s="894"/>
      <c r="U86" s="904">
        <v>50000</v>
      </c>
      <c r="V86" s="905"/>
      <c r="W86" s="905"/>
      <c r="X86" s="905"/>
      <c r="Y86" s="906"/>
      <c r="Z86" s="984" t="s">
        <v>1</v>
      </c>
      <c r="AA86" s="961" t="s">
        <v>167</v>
      </c>
      <c r="AB86" s="259"/>
      <c r="AC86" s="172"/>
      <c r="AD86" s="255"/>
      <c r="AE86" s="274"/>
      <c r="AF86" s="274"/>
      <c r="AG86" s="255"/>
      <c r="AH86" s="172"/>
      <c r="AI86" s="172"/>
      <c r="AJ86" s="238"/>
      <c r="AK86" s="238"/>
      <c r="AL86" s="238"/>
      <c r="AM86" s="273"/>
    </row>
    <row r="87" spans="1:51" ht="9.75" customHeight="1" thickBot="1">
      <c r="A87" s="172"/>
      <c r="B87" s="271"/>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2317</v>
      </c>
      <c r="AC87" s="859">
        <f>IFERROR(U88/U86*100,0)</f>
        <v>80</v>
      </c>
      <c r="AD87" s="860"/>
      <c r="AE87" s="861"/>
      <c r="AF87" s="857" t="s">
        <v>138</v>
      </c>
      <c r="AG87" s="857" t="s">
        <v>25</v>
      </c>
      <c r="AH87" s="858" t="s">
        <v>167</v>
      </c>
      <c r="AI87" s="838" t="str">
        <f>IF('別紙様式2-2（４・５月分）'!AV7="新規ベア加算なし","",IF(U86=0,"",IF(AND(AC87&gt;=200/3,AC87&lt;=100),"○","×")))</f>
        <v>○</v>
      </c>
      <c r="AJ87" s="238"/>
      <c r="AK87" s="238"/>
      <c r="AL87" s="238"/>
      <c r="AM87" s="1189" t="s">
        <v>2401</v>
      </c>
      <c r="AN87" s="1190"/>
      <c r="AO87" s="1190"/>
      <c r="AP87" s="1190"/>
      <c r="AQ87" s="1190"/>
      <c r="AR87" s="1190"/>
      <c r="AS87" s="1190"/>
      <c r="AT87" s="1190"/>
      <c r="AU87" s="1190"/>
      <c r="AV87" s="1190"/>
      <c r="AW87" s="1190"/>
      <c r="AX87" s="1190"/>
      <c r="AY87" s="1191"/>
    </row>
    <row r="88" spans="1:51" ht="9.75" customHeight="1" thickBot="1">
      <c r="A88" s="172"/>
      <c r="B88" s="271"/>
      <c r="C88" s="1133"/>
      <c r="D88" s="966"/>
      <c r="E88" s="278"/>
      <c r="F88" s="898" t="s">
        <v>2397</v>
      </c>
      <c r="G88" s="899"/>
      <c r="H88" s="899"/>
      <c r="I88" s="899"/>
      <c r="J88" s="899"/>
      <c r="K88" s="899"/>
      <c r="L88" s="899"/>
      <c r="M88" s="899"/>
      <c r="N88" s="899"/>
      <c r="O88" s="899"/>
      <c r="P88" s="899"/>
      <c r="Q88" s="899"/>
      <c r="R88" s="899"/>
      <c r="S88" s="899"/>
      <c r="T88" s="899"/>
      <c r="U88" s="910">
        <v>40000</v>
      </c>
      <c r="V88" s="911"/>
      <c r="W88" s="911"/>
      <c r="X88" s="911"/>
      <c r="Y88" s="912"/>
      <c r="Z88" s="1210" t="s">
        <v>1</v>
      </c>
      <c r="AA88" s="961" t="s">
        <v>167</v>
      </c>
      <c r="AB88" s="856"/>
      <c r="AC88" s="862"/>
      <c r="AD88" s="863"/>
      <c r="AE88" s="864"/>
      <c r="AF88" s="857"/>
      <c r="AG88" s="857"/>
      <c r="AH88" s="858"/>
      <c r="AI88" s="839"/>
      <c r="AJ88" s="238"/>
      <c r="AK88" s="238"/>
      <c r="AL88" s="238"/>
      <c r="AM88" s="1192"/>
      <c r="AN88" s="1193"/>
      <c r="AO88" s="1193"/>
      <c r="AP88" s="1193"/>
      <c r="AQ88" s="1193"/>
      <c r="AR88" s="1193"/>
      <c r="AS88" s="1193"/>
      <c r="AT88" s="1193"/>
      <c r="AU88" s="1193"/>
      <c r="AV88" s="1193"/>
      <c r="AW88" s="1193"/>
      <c r="AX88" s="1193"/>
      <c r="AY88" s="1194"/>
    </row>
    <row r="89" spans="1:51" ht="9.75" customHeight="1" thickBot="1">
      <c r="A89" s="172"/>
      <c r="B89" s="271"/>
      <c r="C89" s="965"/>
      <c r="D89" s="966"/>
      <c r="E89" s="279"/>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8"/>
      <c r="AK89" s="238"/>
      <c r="AL89" s="238"/>
    </row>
    <row r="90" spans="1:51" ht="16.5" customHeight="1">
      <c r="A90" s="172"/>
      <c r="B90" s="271"/>
      <c r="C90" s="967"/>
      <c r="D90" s="968"/>
      <c r="E90" s="280"/>
      <c r="F90" s="902"/>
      <c r="G90" s="903"/>
      <c r="H90" s="903"/>
      <c r="I90" s="903"/>
      <c r="J90" s="903"/>
      <c r="K90" s="903"/>
      <c r="L90" s="903"/>
      <c r="M90" s="903"/>
      <c r="N90" s="903"/>
      <c r="O90" s="903"/>
      <c r="P90" s="903"/>
      <c r="Q90" s="903"/>
      <c r="R90" s="903"/>
      <c r="S90" s="903"/>
      <c r="T90" s="903"/>
      <c r="U90" s="263" t="s">
        <v>24</v>
      </c>
      <c r="V90" s="877">
        <f>U88/2</f>
        <v>20000</v>
      </c>
      <c r="W90" s="877"/>
      <c r="X90" s="877"/>
      <c r="Y90" s="148" t="s">
        <v>1</v>
      </c>
      <c r="Z90" s="23" t="s">
        <v>25</v>
      </c>
      <c r="AA90" s="150"/>
      <c r="AB90" s="259"/>
      <c r="AC90" s="260"/>
      <c r="AD90" s="1195"/>
      <c r="AE90" s="1195"/>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5" t="s">
        <v>264</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3"/>
      <c r="AM92" s="284"/>
    </row>
    <row r="93" spans="1:51" s="183" customFormat="1" ht="13.8"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47" t="str">
        <f>IF(OR('別紙様式2-2（４・５月分）'!AR8="処遇加算Ⅰ・Ⅱあり",'別紙様式2-3（６月以降分）'!BC6="旧処遇加算Ⅰ・Ⅱ相当あり"),"該当","")</f>
        <v>該当</v>
      </c>
      <c r="AJ93" s="1148"/>
      <c r="AK93" s="1149"/>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3.8"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47" t="str">
        <f>IF(AND('別紙様式2-2（４・５月分）'!AR8="処遇加算Ⅰ・Ⅱなし",'別紙様式2-3（６月以降分）'!BC6="旧処遇加算Ⅰ・Ⅱ相当なし"),"該当","")</f>
        <v/>
      </c>
      <c r="AJ95" s="1148"/>
      <c r="AK95" s="1149"/>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2" t="s">
        <v>279</v>
      </c>
      <c r="D97" s="962"/>
      <c r="E97" s="962"/>
      <c r="F97" s="962"/>
      <c r="G97" s="962"/>
      <c r="H97" s="962"/>
      <c r="I97" s="962"/>
      <c r="J97" s="962"/>
      <c r="K97" s="962"/>
      <c r="L97" s="962"/>
      <c r="M97" s="962"/>
      <c r="N97" s="962"/>
      <c r="O97" s="962"/>
      <c r="P97" s="962"/>
      <c r="Q97" s="962"/>
      <c r="R97" s="962"/>
      <c r="S97" s="962"/>
      <c r="T97" s="962"/>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1"/>
      <c r="D98" s="922"/>
      <c r="E98" s="974" t="s">
        <v>266</v>
      </c>
      <c r="F98" s="974"/>
      <c r="G98" s="974"/>
      <c r="H98" s="974"/>
      <c r="I98" s="974"/>
      <c r="J98" s="974"/>
      <c r="K98" s="974"/>
      <c r="L98" s="974"/>
      <c r="M98" s="974"/>
      <c r="N98" s="974"/>
      <c r="O98" s="974"/>
      <c r="P98" s="974"/>
      <c r="Q98" s="974"/>
      <c r="R98" s="975"/>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799" t="s">
        <v>2329</v>
      </c>
      <c r="AO99" s="799"/>
      <c r="AP99" s="79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799" t="s">
        <v>2331</v>
      </c>
      <c r="AO100" s="799"/>
      <c r="AP100" s="79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18" t="s">
        <v>2132</v>
      </c>
      <c r="D103" s="818"/>
      <c r="E103" s="818"/>
      <c r="F103" s="818"/>
      <c r="G103" s="818"/>
      <c r="H103" s="818"/>
      <c r="I103" s="818"/>
      <c r="J103" s="818"/>
      <c r="K103" s="818"/>
      <c r="L103" s="241"/>
      <c r="M103" s="921"/>
      <c r="N103" s="922"/>
      <c r="O103" s="1134" t="s">
        <v>2120</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200" t="str">
        <f>IF(T98="○","",(IF(AM100=TRUE,"○","×")))</f>
        <v>○</v>
      </c>
      <c r="AL103" s="182"/>
      <c r="AM103" s="802" t="s">
        <v>2270</v>
      </c>
      <c r="AN103" s="843"/>
      <c r="AO103" s="843"/>
      <c r="AP103" s="843"/>
      <c r="AQ103" s="843"/>
      <c r="AR103" s="843"/>
      <c r="AS103" s="843"/>
      <c r="AT103" s="843"/>
      <c r="AU103" s="843"/>
      <c r="AV103" s="843"/>
      <c r="AW103" s="843"/>
      <c r="AX103" s="843"/>
      <c r="AY103" s="844"/>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2" t="s">
        <v>267</v>
      </c>
      <c r="D105" s="962"/>
      <c r="E105" s="962"/>
      <c r="F105" s="962"/>
      <c r="G105" s="962"/>
      <c r="H105" s="962"/>
      <c r="I105" s="962"/>
      <c r="J105" s="962"/>
      <c r="K105" s="962"/>
      <c r="L105" s="962"/>
      <c r="M105" s="962"/>
      <c r="N105" s="962"/>
      <c r="O105" s="962"/>
      <c r="P105" s="962"/>
      <c r="Q105" s="962"/>
      <c r="R105" s="962"/>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1"/>
      <c r="D106" s="922"/>
      <c r="E106" s="974" t="s">
        <v>269</v>
      </c>
      <c r="F106" s="974"/>
      <c r="G106" s="974"/>
      <c r="H106" s="974"/>
      <c r="I106" s="974"/>
      <c r="J106" s="974"/>
      <c r="K106" s="974"/>
      <c r="L106" s="974"/>
      <c r="M106" s="974"/>
      <c r="N106" s="974"/>
      <c r="O106" s="974"/>
      <c r="P106" s="974"/>
      <c r="Q106" s="974"/>
      <c r="R106" s="975"/>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814"/>
      <c r="C107" s="296" t="s">
        <v>33</v>
      </c>
      <c r="D107" s="822" t="s">
        <v>273</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2"/>
      <c r="AM107" s="170" t="b">
        <v>0</v>
      </c>
      <c r="AN107" s="799" t="s">
        <v>2329</v>
      </c>
      <c r="AO107" s="799"/>
      <c r="AP107" s="799"/>
      <c r="AQ107" s="175"/>
      <c r="AR107" s="170" t="b">
        <v>0</v>
      </c>
      <c r="AS107" s="799" t="s">
        <v>2332</v>
      </c>
      <c r="AT107" s="799"/>
      <c r="AU107" s="799"/>
    </row>
    <row r="108" spans="1:51" s="183" customFormat="1" ht="25.5" customHeight="1" thickBot="1">
      <c r="A108" s="182"/>
      <c r="B108" s="814"/>
      <c r="C108" s="919"/>
      <c r="D108" s="942" t="s">
        <v>96</v>
      </c>
      <c r="E108" s="943"/>
      <c r="F108" s="943"/>
      <c r="G108" s="943"/>
      <c r="H108" s="826"/>
      <c r="I108" s="887" t="s">
        <v>97</v>
      </c>
      <c r="J108" s="1005" t="s">
        <v>190</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2"/>
      <c r="AM108" s="170" t="b">
        <v>1</v>
      </c>
      <c r="AN108" s="799" t="s">
        <v>2331</v>
      </c>
      <c r="AO108" s="799"/>
      <c r="AP108" s="799"/>
      <c r="AQ108" s="317"/>
      <c r="AR108" s="170" t="b">
        <v>0</v>
      </c>
      <c r="AS108" s="799" t="s">
        <v>2333</v>
      </c>
      <c r="AT108" s="799"/>
      <c r="AU108" s="799"/>
      <c r="AV108" s="317"/>
      <c r="AW108" s="317"/>
      <c r="AX108" s="317"/>
      <c r="AY108" s="317"/>
    </row>
    <row r="109" spans="1:51" s="183" customFormat="1" ht="33" customHeight="1" thickBot="1">
      <c r="A109" s="182"/>
      <c r="B109" s="814"/>
      <c r="C109" s="919"/>
      <c r="D109" s="944"/>
      <c r="E109" s="945"/>
      <c r="F109" s="945"/>
      <c r="G109" s="945"/>
      <c r="H109" s="827"/>
      <c r="I109" s="888"/>
      <c r="J109" s="809" t="s">
        <v>2427</v>
      </c>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2"/>
      <c r="AM109" s="802" t="s">
        <v>2403</v>
      </c>
      <c r="AN109" s="803"/>
      <c r="AO109" s="803"/>
      <c r="AP109" s="803"/>
      <c r="AQ109" s="803"/>
      <c r="AR109" s="803"/>
      <c r="AS109" s="803"/>
      <c r="AT109" s="803"/>
      <c r="AU109" s="803"/>
      <c r="AV109" s="803"/>
      <c r="AW109" s="803"/>
      <c r="AX109" s="803"/>
      <c r="AY109" s="804"/>
    </row>
    <row r="110" spans="1:51" s="183" customFormat="1" ht="19.5" customHeight="1" thickBot="1">
      <c r="A110" s="182"/>
      <c r="B110" s="814"/>
      <c r="C110" s="919"/>
      <c r="D110" s="944"/>
      <c r="E110" s="945"/>
      <c r="F110" s="945"/>
      <c r="G110" s="945"/>
      <c r="H110" s="959"/>
      <c r="I110" s="812" t="s">
        <v>9</v>
      </c>
      <c r="J110" s="318" t="s">
        <v>36</v>
      </c>
      <c r="K110" s="319"/>
      <c r="L110" s="319"/>
      <c r="M110" s="319"/>
      <c r="N110" s="319"/>
      <c r="O110" s="319"/>
      <c r="P110" s="319"/>
      <c r="Q110" s="319"/>
      <c r="R110" s="319"/>
      <c r="S110" s="1049" t="s">
        <v>186</v>
      </c>
      <c r="T110" s="1049"/>
      <c r="U110" s="1049"/>
      <c r="V110" s="1049"/>
      <c r="W110" s="1049"/>
      <c r="X110" s="1049"/>
      <c r="Y110" s="1049"/>
      <c r="Z110" s="1049"/>
      <c r="AA110" s="1049"/>
      <c r="AB110" s="1049"/>
      <c r="AC110" s="1049"/>
      <c r="AD110" s="1049"/>
      <c r="AE110" s="1049"/>
      <c r="AF110" s="1049"/>
      <c r="AG110" s="1049"/>
      <c r="AH110" s="1049"/>
      <c r="AI110" s="1049"/>
      <c r="AJ110" s="1049"/>
      <c r="AK110" s="1050"/>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4"/>
      <c r="C111" s="920"/>
      <c r="D111" s="946"/>
      <c r="E111" s="947"/>
      <c r="F111" s="947"/>
      <c r="G111" s="947"/>
      <c r="H111" s="960"/>
      <c r="I111" s="813"/>
      <c r="J111" s="819" t="s">
        <v>2424</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2"/>
      <c r="AM111" s="802" t="s">
        <v>2404</v>
      </c>
      <c r="AN111" s="803"/>
      <c r="AO111" s="803"/>
      <c r="AP111" s="803"/>
      <c r="AQ111" s="803"/>
      <c r="AR111" s="803"/>
      <c r="AS111" s="803"/>
      <c r="AT111" s="803"/>
      <c r="AU111" s="803"/>
      <c r="AV111" s="803"/>
      <c r="AW111" s="803"/>
      <c r="AX111" s="803"/>
      <c r="AY111" s="804"/>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18" t="s">
        <v>2402</v>
      </c>
      <c r="D114" s="818"/>
      <c r="E114" s="818"/>
      <c r="F114" s="818"/>
      <c r="G114" s="818"/>
      <c r="H114" s="818"/>
      <c r="I114" s="818"/>
      <c r="J114" s="818"/>
      <c r="K114" s="818"/>
      <c r="L114" s="241"/>
      <c r="M114" s="921"/>
      <c r="N114" s="922"/>
      <c r="O114" s="806" t="s">
        <v>2133</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200" t="str">
        <f>IF(T106="○","",(IF(AM108=TRUE,"○","×")))</f>
        <v>○</v>
      </c>
      <c r="AL114" s="182"/>
      <c r="AM114" s="802" t="s">
        <v>2269</v>
      </c>
      <c r="AN114" s="843"/>
      <c r="AO114" s="843"/>
      <c r="AP114" s="843"/>
      <c r="AQ114" s="843"/>
      <c r="AR114" s="843"/>
      <c r="AS114" s="843"/>
      <c r="AT114" s="843"/>
      <c r="AU114" s="843"/>
      <c r="AV114" s="843"/>
      <c r="AW114" s="843"/>
      <c r="AX114" s="843"/>
      <c r="AY114" s="844"/>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5" t="s">
        <v>271</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799" t="s">
        <v>2332</v>
      </c>
      <c r="AT117" s="799"/>
      <c r="AU117" s="799"/>
    </row>
    <row r="118" spans="1:51" s="183" customFormat="1" ht="20.25" customHeight="1" thickBot="1">
      <c r="A118" s="182"/>
      <c r="B118" s="921"/>
      <c r="C118" s="922"/>
      <c r="D118" s="1179" t="s">
        <v>269</v>
      </c>
      <c r="E118" s="1179"/>
      <c r="F118" s="1179"/>
      <c r="G118" s="1179"/>
      <c r="H118" s="1179"/>
      <c r="I118" s="1179"/>
      <c r="J118" s="1179"/>
      <c r="K118" s="1179"/>
      <c r="L118" s="1179"/>
      <c r="M118" s="1179"/>
      <c r="N118" s="1179"/>
      <c r="O118" s="1179"/>
      <c r="P118" s="1179"/>
      <c r="Q118" s="1180"/>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799" t="s">
        <v>2329</v>
      </c>
      <c r="AO118" s="799"/>
      <c r="AP118" s="799"/>
      <c r="AR118" s="170" t="b">
        <v>0</v>
      </c>
      <c r="AS118" s="799" t="s">
        <v>2333</v>
      </c>
      <c r="AT118" s="799"/>
      <c r="AU118" s="799"/>
    </row>
    <row r="119" spans="1:51" s="183" customFormat="1" ht="28.5" customHeight="1" thickBot="1">
      <c r="A119" s="182"/>
      <c r="B119" s="296"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2"/>
      <c r="AM119" s="170" t="b">
        <v>1</v>
      </c>
      <c r="AN119" s="799" t="s">
        <v>2331</v>
      </c>
      <c r="AO119" s="799"/>
      <c r="AP119" s="799"/>
      <c r="AR119" s="170" t="b">
        <v>0</v>
      </c>
      <c r="AS119" s="799" t="s">
        <v>2334</v>
      </c>
      <c r="AT119" s="799"/>
      <c r="AU119" s="799"/>
    </row>
    <row r="120" spans="1:51" s="183" customFormat="1" ht="25.5" customHeight="1">
      <c r="A120" s="182"/>
      <c r="B120" s="919"/>
      <c r="C120" s="942" t="s">
        <v>103</v>
      </c>
      <c r="D120" s="943"/>
      <c r="E120" s="943"/>
      <c r="F120" s="943"/>
      <c r="G120" s="332"/>
      <c r="H120" s="333"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2"/>
      <c r="AM120" s="793" t="s">
        <v>2405</v>
      </c>
      <c r="AN120" s="1212"/>
      <c r="AO120" s="1212"/>
      <c r="AP120" s="1212"/>
      <c r="AQ120" s="1212"/>
      <c r="AR120" s="1212"/>
      <c r="AS120" s="1212"/>
      <c r="AT120" s="1212"/>
      <c r="AU120" s="1212"/>
      <c r="AV120" s="1212"/>
      <c r="AW120" s="1212"/>
      <c r="AX120" s="1212"/>
      <c r="AY120" s="1213"/>
    </row>
    <row r="121" spans="1:51" s="183" customFormat="1" ht="33.75" customHeight="1">
      <c r="A121" s="182"/>
      <c r="B121" s="919"/>
      <c r="C121" s="944"/>
      <c r="D121" s="945"/>
      <c r="E121" s="945"/>
      <c r="F121" s="945"/>
      <c r="G121" s="334"/>
      <c r="H121" s="335"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2"/>
      <c r="AM121" s="1214"/>
      <c r="AN121" s="1215"/>
      <c r="AO121" s="1215"/>
      <c r="AP121" s="1215"/>
      <c r="AQ121" s="1215"/>
      <c r="AR121" s="1215"/>
      <c r="AS121" s="1215"/>
      <c r="AT121" s="1215"/>
      <c r="AU121" s="1215"/>
      <c r="AV121" s="1215"/>
      <c r="AW121" s="1215"/>
      <c r="AX121" s="1215"/>
      <c r="AY121" s="1216"/>
    </row>
    <row r="122" spans="1:51" s="183" customFormat="1" ht="37.5" customHeight="1" thickBot="1">
      <c r="A122" s="182"/>
      <c r="B122" s="920"/>
      <c r="C122" s="946"/>
      <c r="D122" s="947"/>
      <c r="E122" s="947"/>
      <c r="F122" s="947"/>
      <c r="G122" s="336"/>
      <c r="H122" s="337"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2"/>
      <c r="AM122" s="1217"/>
      <c r="AN122" s="1218"/>
      <c r="AO122" s="1218"/>
      <c r="AP122" s="1218"/>
      <c r="AQ122" s="1218"/>
      <c r="AR122" s="1218"/>
      <c r="AS122" s="1218"/>
      <c r="AT122" s="1218"/>
      <c r="AU122" s="1218"/>
      <c r="AV122" s="1218"/>
      <c r="AW122" s="1218"/>
      <c r="AX122" s="1218"/>
      <c r="AY122" s="1219"/>
    </row>
    <row r="123" spans="1:51" s="183" customFormat="1" ht="13.5" customHeight="1">
      <c r="A123" s="182"/>
      <c r="B123" s="338"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5" t="s">
        <v>2406</v>
      </c>
      <c r="C125" s="805"/>
      <c r="D125" s="805"/>
      <c r="E125" s="805"/>
      <c r="F125" s="805"/>
      <c r="G125" s="805"/>
      <c r="H125" s="805"/>
      <c r="I125" s="805"/>
      <c r="J125" s="805"/>
      <c r="K125" s="805"/>
      <c r="L125" s="241"/>
      <c r="M125" s="921"/>
      <c r="N125" s="922"/>
      <c r="O125" s="982" t="s">
        <v>2121</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200" t="str">
        <f>IF(S118="","",IF(S118="○","",IF(AM119=TRUE,"○","×")))</f>
        <v>○</v>
      </c>
      <c r="AL125" s="182"/>
      <c r="AM125" s="781" t="s">
        <v>2268</v>
      </c>
      <c r="AN125" s="790"/>
      <c r="AO125" s="790"/>
      <c r="AP125" s="790"/>
      <c r="AQ125" s="790"/>
      <c r="AR125" s="790"/>
      <c r="AS125" s="790"/>
      <c r="AT125" s="790"/>
      <c r="AU125" s="790"/>
      <c r="AV125" s="790"/>
      <c r="AW125" s="790"/>
      <c r="AX125" s="790"/>
      <c r="AY125" s="791"/>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3" t="s">
        <v>270</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3" t="s">
        <v>2134</v>
      </c>
      <c r="C129" s="974"/>
      <c r="D129" s="974"/>
      <c r="E129" s="974"/>
      <c r="F129" s="974"/>
      <c r="G129" s="974"/>
      <c r="H129" s="974"/>
      <c r="I129" s="974"/>
      <c r="J129" s="974"/>
      <c r="K129" s="974"/>
      <c r="L129" s="974"/>
      <c r="M129" s="974"/>
      <c r="N129" s="974"/>
      <c r="O129" s="974"/>
      <c r="P129" s="974"/>
      <c r="Q129" s="975"/>
      <c r="R129" s="341" t="s">
        <v>263</v>
      </c>
      <c r="S129" s="342" t="str">
        <f>'別紙様式2-2（４・５月分）'!AL11</f>
        <v>×</v>
      </c>
      <c r="T129" s="784" t="s">
        <v>2412</v>
      </c>
      <c r="U129" s="785"/>
      <c r="V129" s="785"/>
      <c r="W129" s="785"/>
      <c r="X129" s="785"/>
      <c r="Y129" s="785"/>
      <c r="Z129" s="785"/>
      <c r="AA129" s="785"/>
      <c r="AB129" s="785"/>
      <c r="AC129" s="785"/>
      <c r="AD129" s="785"/>
      <c r="AE129" s="785"/>
      <c r="AF129" s="785"/>
      <c r="AG129" s="785"/>
      <c r="AH129" s="785"/>
      <c r="AI129" s="785"/>
      <c r="AJ129" s="785"/>
      <c r="AK129" s="786"/>
      <c r="AL129" s="172"/>
      <c r="AM129" s="343" t="str">
        <f>IF(OR(S129="×",S130="×",S131="×"),"×","")</f>
        <v>×</v>
      </c>
      <c r="AX129" s="210"/>
    </row>
    <row r="130" spans="1:52" ht="17.25" customHeight="1" thickBot="1">
      <c r="A130" s="172"/>
      <c r="B130" s="976" t="s">
        <v>2410</v>
      </c>
      <c r="C130" s="977"/>
      <c r="D130" s="977"/>
      <c r="E130" s="977"/>
      <c r="F130" s="977"/>
      <c r="G130" s="977"/>
      <c r="H130" s="977"/>
      <c r="I130" s="977"/>
      <c r="J130" s="977"/>
      <c r="K130" s="977"/>
      <c r="L130" s="977"/>
      <c r="M130" s="977"/>
      <c r="N130" s="977"/>
      <c r="O130" s="977"/>
      <c r="P130" s="977"/>
      <c r="Q130" s="978"/>
      <c r="R130" s="341" t="s">
        <v>263</v>
      </c>
      <c r="S130" s="342" t="str">
        <f>'別紙様式2-3（６月以降分）'!AR11</f>
        <v>○</v>
      </c>
      <c r="T130" s="784" t="s">
        <v>2413</v>
      </c>
      <c r="U130" s="785"/>
      <c r="V130" s="785"/>
      <c r="W130" s="785"/>
      <c r="X130" s="785"/>
      <c r="Y130" s="785"/>
      <c r="Z130" s="785"/>
      <c r="AA130" s="785"/>
      <c r="AB130" s="785"/>
      <c r="AC130" s="785"/>
      <c r="AD130" s="785"/>
      <c r="AE130" s="785"/>
      <c r="AF130" s="785"/>
      <c r="AG130" s="785"/>
      <c r="AH130" s="785"/>
      <c r="AI130" s="785"/>
      <c r="AJ130" s="785"/>
      <c r="AK130" s="786"/>
      <c r="AL130" s="172"/>
      <c r="AM130" s="344"/>
      <c r="AX130" s="210"/>
    </row>
    <row r="131" spans="1:52" ht="17.25" customHeight="1" thickBot="1">
      <c r="A131" s="172"/>
      <c r="B131" s="976" t="s">
        <v>2411</v>
      </c>
      <c r="C131" s="977"/>
      <c r="D131" s="977"/>
      <c r="E131" s="977"/>
      <c r="F131" s="977"/>
      <c r="G131" s="977"/>
      <c r="H131" s="977"/>
      <c r="I131" s="977"/>
      <c r="J131" s="977"/>
      <c r="K131" s="977"/>
      <c r="L131" s="977"/>
      <c r="M131" s="977"/>
      <c r="N131" s="977"/>
      <c r="O131" s="977"/>
      <c r="P131" s="977"/>
      <c r="Q131" s="978"/>
      <c r="R131" s="341" t="s">
        <v>263</v>
      </c>
      <c r="S131" s="342" t="str">
        <f>'別紙様式2-4（年度内の区分変更がある場合に記入）'!AR11</f>
        <v/>
      </c>
      <c r="T131" s="784" t="s">
        <v>2414</v>
      </c>
      <c r="U131" s="785"/>
      <c r="V131" s="785"/>
      <c r="W131" s="785"/>
      <c r="X131" s="785"/>
      <c r="Y131" s="785"/>
      <c r="Z131" s="785"/>
      <c r="AA131" s="785"/>
      <c r="AB131" s="785"/>
      <c r="AC131" s="785"/>
      <c r="AD131" s="785"/>
      <c r="AE131" s="785"/>
      <c r="AF131" s="785"/>
      <c r="AG131" s="785"/>
      <c r="AH131" s="785"/>
      <c r="AI131" s="785"/>
      <c r="AJ131" s="785"/>
      <c r="AK131" s="786"/>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3.8"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1" t="s">
        <v>2426</v>
      </c>
      <c r="AN133" s="790"/>
      <c r="AO133" s="790"/>
      <c r="AP133" s="790"/>
      <c r="AQ133" s="790"/>
      <c r="AR133" s="790"/>
      <c r="AS133" s="790"/>
      <c r="AT133" s="790"/>
      <c r="AU133" s="790"/>
      <c r="AV133" s="790"/>
      <c r="AW133" s="790"/>
      <c r="AX133" s="790"/>
      <c r="AY133" s="791"/>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4" t="s">
        <v>25</v>
      </c>
      <c r="AL138" s="182"/>
      <c r="AM138" s="170" t="b">
        <v>0</v>
      </c>
      <c r="AN138" s="802" t="s">
        <v>2407</v>
      </c>
      <c r="AO138" s="803"/>
      <c r="AP138" s="803"/>
      <c r="AQ138" s="803"/>
      <c r="AR138" s="803"/>
      <c r="AS138" s="803"/>
      <c r="AT138" s="803"/>
      <c r="AU138" s="803"/>
      <c r="AV138" s="803"/>
      <c r="AW138" s="803"/>
      <c r="AX138" s="803"/>
      <c r="AY138" s="804"/>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3" t="s">
        <v>2140</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3.8"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6" t="s">
        <v>2136</v>
      </c>
      <c r="C142" s="1182"/>
      <c r="D142" s="1182"/>
      <c r="E142" s="1182"/>
      <c r="F142" s="1182"/>
      <c r="G142" s="1182"/>
      <c r="H142" s="1182"/>
      <c r="I142" s="1182"/>
      <c r="J142" s="1182"/>
      <c r="K142" s="1182"/>
      <c r="L142" s="1182"/>
      <c r="M142" s="1182"/>
      <c r="N142" s="1182"/>
      <c r="O142" s="1182"/>
      <c r="P142" s="1182"/>
      <c r="Q142" s="1183"/>
      <c r="R142" s="341" t="s">
        <v>263</v>
      </c>
      <c r="S142" s="368" t="str">
        <f>IF('別紙様式2-2（４・５月分）'!AM11="未入力あり","×",'別紙様式2-2（４・５月分）'!AM11)</f>
        <v>○</v>
      </c>
      <c r="T142" s="784" t="s">
        <v>2138</v>
      </c>
      <c r="U142" s="785"/>
      <c r="V142" s="785"/>
      <c r="W142" s="785"/>
      <c r="X142" s="785"/>
      <c r="Y142" s="785"/>
      <c r="Z142" s="785"/>
      <c r="AA142" s="785"/>
      <c r="AB142" s="785"/>
      <c r="AC142" s="785"/>
      <c r="AD142" s="785"/>
      <c r="AE142" s="785"/>
      <c r="AF142" s="785"/>
      <c r="AG142" s="785"/>
      <c r="AH142" s="785"/>
      <c r="AI142" s="785"/>
      <c r="AJ142" s="785"/>
      <c r="AK142" s="786"/>
      <c r="AL142" s="172"/>
      <c r="AM142" s="344"/>
    </row>
    <row r="143" spans="1:52" ht="16.5" customHeight="1" thickBot="1">
      <c r="A143" s="172"/>
      <c r="B143" s="815" t="s">
        <v>2137</v>
      </c>
      <c r="C143" s="816"/>
      <c r="D143" s="816"/>
      <c r="E143" s="816"/>
      <c r="F143" s="816"/>
      <c r="G143" s="816"/>
      <c r="H143" s="816"/>
      <c r="I143" s="816"/>
      <c r="J143" s="816"/>
      <c r="K143" s="816"/>
      <c r="L143" s="816"/>
      <c r="M143" s="816"/>
      <c r="N143" s="816"/>
      <c r="O143" s="816"/>
      <c r="P143" s="816"/>
      <c r="Q143" s="817"/>
      <c r="R143" s="341" t="s">
        <v>263</v>
      </c>
      <c r="S143" s="369" t="str">
        <f>IF('別紙様式2-3（６月以降分）'!AS11="未入力あり","×",'別紙様式2-3（６月以降分）'!AS11)</f>
        <v>○</v>
      </c>
      <c r="T143" s="787" t="s">
        <v>2139</v>
      </c>
      <c r="U143" s="788"/>
      <c r="V143" s="788"/>
      <c r="W143" s="788"/>
      <c r="X143" s="788"/>
      <c r="Y143" s="788"/>
      <c r="Z143" s="788"/>
      <c r="AA143" s="788"/>
      <c r="AB143" s="788"/>
      <c r="AC143" s="788"/>
      <c r="AD143" s="788"/>
      <c r="AE143" s="788"/>
      <c r="AF143" s="788"/>
      <c r="AG143" s="788"/>
      <c r="AH143" s="788"/>
      <c r="AI143" s="788"/>
      <c r="AJ143" s="788"/>
      <c r="AK143" s="789"/>
      <c r="AL143" s="172"/>
      <c r="AM143" s="344"/>
    </row>
    <row r="144" spans="1:52" ht="16.5" customHeight="1" thickBot="1">
      <c r="A144" s="172"/>
      <c r="B144" s="815" t="s">
        <v>2336</v>
      </c>
      <c r="C144" s="816"/>
      <c r="D144" s="816"/>
      <c r="E144" s="816"/>
      <c r="F144" s="816"/>
      <c r="G144" s="816"/>
      <c r="H144" s="816"/>
      <c r="I144" s="816"/>
      <c r="J144" s="816"/>
      <c r="K144" s="816"/>
      <c r="L144" s="816"/>
      <c r="M144" s="816"/>
      <c r="N144" s="816"/>
      <c r="O144" s="816"/>
      <c r="P144" s="816"/>
      <c r="Q144" s="817"/>
      <c r="R144" s="341" t="s">
        <v>263</v>
      </c>
      <c r="S144" s="369" t="str">
        <f>IF('別紙様式2-4（年度内の区分変更がある場合に記入）'!AS11="未入力あり","×",'別紙様式2-4（年度内の区分変更がある場合に記入）'!AS11)</f>
        <v/>
      </c>
      <c r="T144" s="787" t="s">
        <v>2337</v>
      </c>
      <c r="U144" s="788"/>
      <c r="V144" s="788"/>
      <c r="W144" s="788"/>
      <c r="X144" s="788"/>
      <c r="Y144" s="788"/>
      <c r="Z144" s="788"/>
      <c r="AA144" s="788"/>
      <c r="AB144" s="788"/>
      <c r="AC144" s="788"/>
      <c r="AD144" s="788"/>
      <c r="AE144" s="788"/>
      <c r="AF144" s="788"/>
      <c r="AG144" s="788"/>
      <c r="AH144" s="788"/>
      <c r="AI144" s="788"/>
      <c r="AJ144" s="788"/>
      <c r="AK144" s="789"/>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0" t="s">
        <v>272</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47" t="str">
        <f>IF(AND('別紙様式2-2（４・５月分）'!AS7="特定加算なし",'別紙様式2-3（６月以降分）'!BF6="旧特定加算相当なし",'別紙様式2-4（年度内の区分変更がある場合に記入）'!AZ7="旧特定加算相当なし"),"該当","")</f>
        <v/>
      </c>
      <c r="AJ147" s="1148"/>
      <c r="AK147" s="1149"/>
      <c r="AL147" s="182"/>
    </row>
    <row r="148" spans="1:51" s="183" customFormat="1" ht="28.5" customHeight="1">
      <c r="A148" s="182"/>
      <c r="B148" s="270" t="s">
        <v>263</v>
      </c>
      <c r="C148" s="1035" t="s">
        <v>2142</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79" t="str">
        <f>IF(OR('別紙様式2-2（４・５月分）'!AS7="特定加算あり",'別紙様式2-3（６月以降分）'!BF6="旧特定加算相当あり",'別紙様式2-4（年度内の区分変更がある場合に記入）'!AZ7="旧特定加算相当あり"),"該当","")</f>
        <v>該当</v>
      </c>
      <c r="AJ150" s="980"/>
      <c r="AK150" s="981"/>
      <c r="AL150" s="182"/>
    </row>
    <row r="151" spans="1:51" s="183" customFormat="1" ht="39" customHeight="1">
      <c r="A151" s="182"/>
      <c r="B151" s="270" t="s">
        <v>263</v>
      </c>
      <c r="C151" s="1035" t="s">
        <v>2177</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1" t="str">
        <f>IF(AI150="該当",IF(AND(COUNTIF(AM154:AM157,TRUE)&gt;=1,COUNTIF(AM158:AM161,TRUE)&gt;=1,COUNTIF(AM162:AM165,TRUE)&gt;=1,COUNTIF(AM166:AM169,TRUE)&gt;=1,COUNTIF(AM170:AM173,TRUE)&gt;=1,COUNTIF(AM174:AM177,TRUE)&gt;=1),"○","×"),IF(COUNTIF(AM154:AM177,TRUE)&gt;=1,"○","×"))</f>
        <v>○</v>
      </c>
      <c r="AL153" s="182"/>
      <c r="AM153" s="372" t="s">
        <v>2330</v>
      </c>
      <c r="AN153" s="781" t="s">
        <v>2272</v>
      </c>
      <c r="AO153" s="782"/>
      <c r="AP153" s="782"/>
      <c r="AQ153" s="782"/>
      <c r="AR153" s="782"/>
      <c r="AS153" s="782"/>
      <c r="AT153" s="782"/>
      <c r="AU153" s="782"/>
      <c r="AV153" s="782"/>
      <c r="AW153" s="782"/>
      <c r="AX153" s="782"/>
      <c r="AY153" s="783"/>
    </row>
    <row r="154" spans="1:51" s="183" customFormat="1" ht="14.25" customHeight="1" thickBot="1">
      <c r="A154" s="182"/>
      <c r="B154" s="924" t="s">
        <v>127</v>
      </c>
      <c r="C154" s="925"/>
      <c r="D154" s="925"/>
      <c r="E154" s="926"/>
      <c r="F154" s="373"/>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2"/>
      <c r="AM154" s="170" t="b">
        <v>0</v>
      </c>
    </row>
    <row r="155" spans="1:51" s="183" customFormat="1" ht="13.5" customHeight="1">
      <c r="A155" s="182"/>
      <c r="B155" s="927"/>
      <c r="C155" s="928"/>
      <c r="D155" s="928"/>
      <c r="E155" s="929"/>
      <c r="F155" s="374"/>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5"/>
      <c r="AL155" s="182"/>
      <c r="AM155" s="170" t="b">
        <v>0</v>
      </c>
      <c r="AN155" s="793" t="s">
        <v>2273</v>
      </c>
      <c r="AO155" s="794"/>
      <c r="AP155" s="794"/>
      <c r="AQ155" s="794"/>
      <c r="AR155" s="794"/>
      <c r="AS155" s="794"/>
      <c r="AT155" s="794"/>
      <c r="AU155" s="794"/>
      <c r="AV155" s="794"/>
      <c r="AW155" s="794"/>
      <c r="AX155" s="794"/>
      <c r="AY155" s="795"/>
    </row>
    <row r="156" spans="1:51" s="183" customFormat="1" ht="13.5" customHeight="1" thickBot="1">
      <c r="A156" s="182"/>
      <c r="B156" s="927"/>
      <c r="C156" s="928"/>
      <c r="D156" s="928"/>
      <c r="E156" s="929"/>
      <c r="F156" s="374"/>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5"/>
      <c r="AL156" s="182"/>
      <c r="AM156" s="170" t="b">
        <v>0</v>
      </c>
      <c r="AN156" s="796"/>
      <c r="AO156" s="797"/>
      <c r="AP156" s="797"/>
      <c r="AQ156" s="797"/>
      <c r="AR156" s="797"/>
      <c r="AS156" s="797"/>
      <c r="AT156" s="797"/>
      <c r="AU156" s="797"/>
      <c r="AV156" s="797"/>
      <c r="AW156" s="797"/>
      <c r="AX156" s="797"/>
      <c r="AY156" s="798"/>
    </row>
    <row r="157" spans="1:51" s="183" customFormat="1" ht="13.5" customHeight="1">
      <c r="A157" s="182"/>
      <c r="B157" s="930"/>
      <c r="C157" s="931"/>
      <c r="D157" s="931"/>
      <c r="E157" s="932"/>
      <c r="F157" s="376"/>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7"/>
      <c r="AL157" s="182"/>
      <c r="AM157" s="170" t="b">
        <v>1</v>
      </c>
    </row>
    <row r="158" spans="1:51" s="183" customFormat="1" ht="24.75" customHeight="1" thickBot="1">
      <c r="A158" s="182"/>
      <c r="B158" s="924" t="s">
        <v>128</v>
      </c>
      <c r="C158" s="925"/>
      <c r="D158" s="925"/>
      <c r="E158" s="926"/>
      <c r="F158" s="378"/>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9"/>
      <c r="AL158" s="182"/>
      <c r="AM158" s="170" t="b">
        <v>0</v>
      </c>
    </row>
    <row r="159" spans="1:51" s="183" customFormat="1" ht="13.5" customHeight="1">
      <c r="A159" s="182"/>
      <c r="B159" s="927"/>
      <c r="C159" s="928"/>
      <c r="D159" s="928"/>
      <c r="E159" s="929"/>
      <c r="F159" s="374"/>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80"/>
      <c r="AL159" s="182"/>
      <c r="AM159" s="170" t="b">
        <v>0</v>
      </c>
      <c r="AN159" s="793" t="s">
        <v>2273</v>
      </c>
      <c r="AO159" s="794"/>
      <c r="AP159" s="794"/>
      <c r="AQ159" s="794"/>
      <c r="AR159" s="794"/>
      <c r="AS159" s="794"/>
      <c r="AT159" s="794"/>
      <c r="AU159" s="794"/>
      <c r="AV159" s="794"/>
      <c r="AW159" s="794"/>
      <c r="AX159" s="794"/>
      <c r="AY159" s="795"/>
    </row>
    <row r="160" spans="1:51" s="183" customFormat="1" ht="13.5" customHeight="1" thickBot="1">
      <c r="A160" s="182"/>
      <c r="B160" s="927"/>
      <c r="C160" s="928"/>
      <c r="D160" s="928"/>
      <c r="E160" s="929"/>
      <c r="F160" s="374"/>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5"/>
      <c r="AL160" s="182"/>
      <c r="AM160" s="170" t="b">
        <v>0</v>
      </c>
      <c r="AN160" s="796"/>
      <c r="AO160" s="797"/>
      <c r="AP160" s="797"/>
      <c r="AQ160" s="797"/>
      <c r="AR160" s="797"/>
      <c r="AS160" s="797"/>
      <c r="AT160" s="797"/>
      <c r="AU160" s="797"/>
      <c r="AV160" s="797"/>
      <c r="AW160" s="797"/>
      <c r="AX160" s="797"/>
      <c r="AY160" s="798"/>
    </row>
    <row r="161" spans="1:51" s="183" customFormat="1" ht="13.5" customHeight="1">
      <c r="A161" s="182"/>
      <c r="B161" s="930"/>
      <c r="C161" s="931"/>
      <c r="D161" s="931"/>
      <c r="E161" s="932"/>
      <c r="F161" s="381"/>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2"/>
      <c r="AM161" s="170" t="b">
        <v>1</v>
      </c>
    </row>
    <row r="162" spans="1:51" s="183" customFormat="1" ht="13.5" customHeight="1" thickBot="1">
      <c r="A162" s="182"/>
      <c r="B162" s="924" t="s">
        <v>129</v>
      </c>
      <c r="C162" s="925"/>
      <c r="D162" s="925"/>
      <c r="E162" s="926"/>
      <c r="F162" s="382"/>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80"/>
      <c r="AL162" s="182"/>
      <c r="AM162" s="170" t="b">
        <v>0</v>
      </c>
    </row>
    <row r="163" spans="1:51" s="183" customFormat="1" ht="22.5" customHeight="1">
      <c r="A163" s="182"/>
      <c r="B163" s="927"/>
      <c r="C163" s="928"/>
      <c r="D163" s="928"/>
      <c r="E163" s="929"/>
      <c r="F163" s="374"/>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5"/>
      <c r="AL163" s="182"/>
      <c r="AM163" s="170" t="b">
        <v>0</v>
      </c>
      <c r="AN163" s="793" t="s">
        <v>2273</v>
      </c>
      <c r="AO163" s="794"/>
      <c r="AP163" s="794"/>
      <c r="AQ163" s="794"/>
      <c r="AR163" s="794"/>
      <c r="AS163" s="794"/>
      <c r="AT163" s="794"/>
      <c r="AU163" s="794"/>
      <c r="AV163" s="794"/>
      <c r="AW163" s="794"/>
      <c r="AX163" s="794"/>
      <c r="AY163" s="795"/>
    </row>
    <row r="164" spans="1:51" s="183" customFormat="1" ht="13.5" customHeight="1" thickBot="1">
      <c r="A164" s="182"/>
      <c r="B164" s="927"/>
      <c r="C164" s="928"/>
      <c r="D164" s="928"/>
      <c r="E164" s="929"/>
      <c r="F164" s="374"/>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5"/>
      <c r="AL164" s="182"/>
      <c r="AM164" s="170" t="b">
        <v>1</v>
      </c>
      <c r="AN164" s="796"/>
      <c r="AO164" s="797"/>
      <c r="AP164" s="797"/>
      <c r="AQ164" s="797"/>
      <c r="AR164" s="797"/>
      <c r="AS164" s="797"/>
      <c r="AT164" s="797"/>
      <c r="AU164" s="797"/>
      <c r="AV164" s="797"/>
      <c r="AW164" s="797"/>
      <c r="AX164" s="797"/>
      <c r="AY164" s="798"/>
    </row>
    <row r="165" spans="1:51" s="183" customFormat="1" ht="13.5" customHeight="1">
      <c r="A165" s="182"/>
      <c r="B165" s="930"/>
      <c r="C165" s="931"/>
      <c r="D165" s="931"/>
      <c r="E165" s="932"/>
      <c r="F165" s="376"/>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3"/>
      <c r="AL165" s="182"/>
      <c r="AM165" s="170" t="b">
        <v>1</v>
      </c>
    </row>
    <row r="166" spans="1:51" s="183" customFormat="1" ht="21" customHeight="1" thickBot="1">
      <c r="A166" s="182"/>
      <c r="B166" s="924" t="s">
        <v>130</v>
      </c>
      <c r="C166" s="925"/>
      <c r="D166" s="925"/>
      <c r="E166" s="926"/>
      <c r="F166" s="378"/>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80"/>
      <c r="AL166" s="182"/>
      <c r="AM166" s="170" t="b">
        <v>0</v>
      </c>
    </row>
    <row r="167" spans="1:51" s="183" customFormat="1" ht="13.5" customHeight="1">
      <c r="A167" s="182"/>
      <c r="B167" s="927"/>
      <c r="C167" s="928"/>
      <c r="D167" s="928"/>
      <c r="E167" s="929"/>
      <c r="F167" s="374"/>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80"/>
      <c r="AL167" s="172"/>
      <c r="AM167" s="170" t="b">
        <v>0</v>
      </c>
      <c r="AN167" s="793" t="s">
        <v>2273</v>
      </c>
      <c r="AO167" s="794"/>
      <c r="AP167" s="794"/>
      <c r="AQ167" s="794"/>
      <c r="AR167" s="794"/>
      <c r="AS167" s="794"/>
      <c r="AT167" s="794"/>
      <c r="AU167" s="794"/>
      <c r="AV167" s="794"/>
      <c r="AW167" s="794"/>
      <c r="AX167" s="794"/>
      <c r="AY167" s="795"/>
    </row>
    <row r="168" spans="1:51" s="183" customFormat="1" ht="13.5" customHeight="1" thickBot="1">
      <c r="A168" s="182"/>
      <c r="B168" s="927"/>
      <c r="C168" s="928"/>
      <c r="D168" s="928"/>
      <c r="E168" s="929"/>
      <c r="F168" s="374"/>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4"/>
      <c r="AL168" s="182"/>
      <c r="AM168" s="170" t="b">
        <v>1</v>
      </c>
      <c r="AN168" s="796"/>
      <c r="AO168" s="797"/>
      <c r="AP168" s="797"/>
      <c r="AQ168" s="797"/>
      <c r="AR168" s="797"/>
      <c r="AS168" s="797"/>
      <c r="AT168" s="797"/>
      <c r="AU168" s="797"/>
      <c r="AV168" s="797"/>
      <c r="AW168" s="797"/>
      <c r="AX168" s="797"/>
      <c r="AY168" s="798"/>
    </row>
    <row r="169" spans="1:51" s="183" customFormat="1" ht="13.5" customHeight="1">
      <c r="A169" s="182"/>
      <c r="B169" s="930"/>
      <c r="C169" s="931"/>
      <c r="D169" s="931"/>
      <c r="E169" s="932"/>
      <c r="F169" s="381"/>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2"/>
      <c r="AM169" s="170" t="b">
        <v>1</v>
      </c>
    </row>
    <row r="170" spans="1:51" s="183" customFormat="1" ht="13.5" customHeight="1" thickBot="1">
      <c r="A170" s="182"/>
      <c r="B170" s="924" t="s">
        <v>131</v>
      </c>
      <c r="C170" s="925"/>
      <c r="D170" s="925"/>
      <c r="E170" s="926"/>
      <c r="F170" s="382"/>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80"/>
      <c r="AL170" s="182"/>
      <c r="AM170" s="170" t="b">
        <v>0</v>
      </c>
    </row>
    <row r="171" spans="1:51" s="183" customFormat="1" ht="21" customHeight="1">
      <c r="A171" s="182"/>
      <c r="B171" s="927"/>
      <c r="C171" s="928"/>
      <c r="D171" s="928"/>
      <c r="E171" s="929"/>
      <c r="F171" s="374"/>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5"/>
      <c r="AL171" s="182"/>
      <c r="AM171" s="170" t="b">
        <v>1</v>
      </c>
      <c r="AN171" s="793" t="s">
        <v>2273</v>
      </c>
      <c r="AO171" s="794"/>
      <c r="AP171" s="794"/>
      <c r="AQ171" s="794"/>
      <c r="AR171" s="794"/>
      <c r="AS171" s="794"/>
      <c r="AT171" s="794"/>
      <c r="AU171" s="794"/>
      <c r="AV171" s="794"/>
      <c r="AW171" s="794"/>
      <c r="AX171" s="794"/>
      <c r="AY171" s="795"/>
    </row>
    <row r="172" spans="1:51" s="183" customFormat="1" ht="13.5" customHeight="1" thickBot="1">
      <c r="A172" s="182"/>
      <c r="B172" s="927"/>
      <c r="C172" s="928"/>
      <c r="D172" s="928"/>
      <c r="E172" s="929"/>
      <c r="F172" s="374"/>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5"/>
      <c r="AL172" s="182"/>
      <c r="AM172" s="170" t="b">
        <v>0</v>
      </c>
      <c r="AN172" s="796"/>
      <c r="AO172" s="797"/>
      <c r="AP172" s="797"/>
      <c r="AQ172" s="797"/>
      <c r="AR172" s="797"/>
      <c r="AS172" s="797"/>
      <c r="AT172" s="797"/>
      <c r="AU172" s="797"/>
      <c r="AV172" s="797"/>
      <c r="AW172" s="797"/>
      <c r="AX172" s="797"/>
      <c r="AY172" s="798"/>
    </row>
    <row r="173" spans="1:51" s="183" customFormat="1" ht="13.5" customHeight="1">
      <c r="A173" s="182"/>
      <c r="B173" s="930"/>
      <c r="C173" s="931"/>
      <c r="D173" s="931"/>
      <c r="E173" s="932"/>
      <c r="F173" s="381"/>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3"/>
      <c r="AL173" s="182"/>
      <c r="AM173" s="170" t="b">
        <v>0</v>
      </c>
    </row>
    <row r="174" spans="1:51" s="183" customFormat="1" ht="13.5" customHeight="1" thickBot="1">
      <c r="A174" s="182"/>
      <c r="B174" s="924" t="s">
        <v>132</v>
      </c>
      <c r="C174" s="925"/>
      <c r="D174" s="925"/>
      <c r="E174" s="926"/>
      <c r="F174" s="382"/>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5"/>
      <c r="AM174" s="170" t="b">
        <v>0</v>
      </c>
      <c r="AN174" s="175"/>
      <c r="AO174" s="175"/>
      <c r="AP174" s="175"/>
    </row>
    <row r="175" spans="1:51" ht="13.5" customHeight="1">
      <c r="A175" s="172"/>
      <c r="B175" s="927"/>
      <c r="C175" s="928"/>
      <c r="D175" s="928"/>
      <c r="E175" s="929"/>
      <c r="F175" s="374"/>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5"/>
      <c r="AL175" s="182"/>
      <c r="AM175" s="170" t="b">
        <v>0</v>
      </c>
      <c r="AN175" s="793" t="s">
        <v>2273</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4"/>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5"/>
      <c r="AL176" s="182"/>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6"/>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3" t="s">
        <v>2151</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5" t="s">
        <v>22</v>
      </c>
      <c r="C181" s="1016"/>
      <c r="D181" s="1016"/>
      <c r="E181" s="1017" t="b">
        <v>0</v>
      </c>
      <c r="F181" s="373"/>
      <c r="G181" s="833" t="s">
        <v>2290</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2"/>
      <c r="AM181" s="170" t="b">
        <v>1</v>
      </c>
      <c r="AN181" s="793" t="s">
        <v>2265</v>
      </c>
      <c r="AO181" s="794"/>
      <c r="AP181" s="794"/>
      <c r="AQ181" s="794"/>
      <c r="AR181" s="794"/>
      <c r="AS181" s="794"/>
      <c r="AT181" s="794"/>
      <c r="AU181" s="794"/>
      <c r="AV181" s="794"/>
      <c r="AW181" s="794"/>
      <c r="AX181" s="794"/>
      <c r="AY181" s="795"/>
    </row>
    <row r="182" spans="1:55" s="389" customFormat="1" ht="18.75" customHeight="1" thickBot="1">
      <c r="A182" s="385"/>
      <c r="B182" s="1018"/>
      <c r="C182" s="1019"/>
      <c r="D182" s="1019"/>
      <c r="E182" s="1020" t="b">
        <v>0</v>
      </c>
      <c r="F182" s="386"/>
      <c r="G182" s="948" t="s">
        <v>2291</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5" t="s">
        <v>2248</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2252</v>
      </c>
      <c r="AF186" s="997"/>
      <c r="AG186" s="997"/>
      <c r="AH186" s="997"/>
      <c r="AI186" s="997"/>
      <c r="AJ186" s="998"/>
      <c r="AK186" s="371" t="str">
        <f>IF(AND(AM187=TRUE,OR(Q20=0,AM188=TRUE),AM189=TRUE,AM190=TRUE,AM191=TRUE,AM192=TRUE),"○","×")</f>
        <v>○</v>
      </c>
      <c r="AL186" s="172"/>
      <c r="AM186" s="781" t="s">
        <v>2274</v>
      </c>
      <c r="AN186" s="782"/>
      <c r="AO186" s="782"/>
      <c r="AP186" s="782"/>
      <c r="AQ186" s="782"/>
      <c r="AR186" s="782"/>
      <c r="AS186" s="782"/>
      <c r="AT186" s="782"/>
      <c r="AU186" s="782"/>
      <c r="AV186" s="782"/>
      <c r="AW186" s="782"/>
      <c r="AX186" s="782"/>
      <c r="AY186" s="783"/>
    </row>
    <row r="187" spans="1:55" s="183" customFormat="1" ht="26.25" customHeight="1">
      <c r="A187" s="182"/>
      <c r="B187" s="373"/>
      <c r="C187" s="833" t="s">
        <v>2251</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2253</v>
      </c>
      <c r="AF187" s="1000"/>
      <c r="AG187" s="1000"/>
      <c r="AH187" s="1000"/>
      <c r="AI187" s="1000"/>
      <c r="AJ187" s="1000"/>
      <c r="AK187" s="1001"/>
      <c r="AL187" s="172"/>
      <c r="AM187" s="171" t="b">
        <v>1</v>
      </c>
      <c r="AN187" s="317"/>
      <c r="AO187" s="317"/>
      <c r="AP187" s="317"/>
      <c r="AQ187" s="317"/>
      <c r="AR187" s="317"/>
      <c r="AS187" s="317"/>
      <c r="AT187" s="317"/>
      <c r="AU187" s="317"/>
      <c r="AV187" s="317"/>
    </row>
    <row r="188" spans="1:55" s="183" customFormat="1" ht="35.25" customHeight="1">
      <c r="A188" s="182"/>
      <c r="B188" s="382"/>
      <c r="C188" s="831" t="s">
        <v>2261</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2253</v>
      </c>
      <c r="AF188" s="846"/>
      <c r="AG188" s="846"/>
      <c r="AH188" s="846"/>
      <c r="AI188" s="846"/>
      <c r="AJ188" s="846"/>
      <c r="AK188" s="847"/>
      <c r="AL188" s="172"/>
      <c r="AM188" s="170" t="b">
        <v>1</v>
      </c>
      <c r="AN188" s="317"/>
      <c r="AO188" s="317"/>
      <c r="AP188" s="317"/>
      <c r="AQ188" s="317"/>
      <c r="AR188" s="317"/>
      <c r="AS188" s="317"/>
      <c r="AT188" s="317"/>
      <c r="AU188" s="317"/>
      <c r="AV188" s="317"/>
    </row>
    <row r="189" spans="1:55" s="183" customFormat="1" ht="37.5" customHeight="1">
      <c r="A189" s="182"/>
      <c r="B189" s="382"/>
      <c r="C189" s="917" t="s">
        <v>2255</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2254</v>
      </c>
      <c r="AF189" s="846"/>
      <c r="AG189" s="846"/>
      <c r="AH189" s="846"/>
      <c r="AI189" s="846"/>
      <c r="AJ189" s="846"/>
      <c r="AK189" s="847"/>
      <c r="AL189" s="172"/>
      <c r="AM189" s="170" t="b">
        <v>1</v>
      </c>
      <c r="AN189" s="317"/>
      <c r="AO189" s="317"/>
      <c r="AP189" s="317"/>
      <c r="AQ189" s="317"/>
      <c r="AR189" s="317"/>
      <c r="AS189" s="317"/>
      <c r="AT189" s="317"/>
      <c r="AU189" s="317"/>
      <c r="AV189" s="317"/>
    </row>
    <row r="190" spans="1:55" s="183" customFormat="1" ht="23.25" customHeight="1">
      <c r="A190" s="182"/>
      <c r="B190" s="382"/>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1</v>
      </c>
    </row>
    <row r="191" spans="1:55" s="183" customFormat="1" ht="23.25" customHeight="1">
      <c r="A191" s="182"/>
      <c r="B191" s="382"/>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1</v>
      </c>
      <c r="AN191" s="396"/>
      <c r="AO191" s="396"/>
      <c r="AP191" s="396"/>
    </row>
    <row r="192" spans="1:55" s="183" customFormat="1" ht="13.5" customHeight="1" thickBot="1">
      <c r="A192" s="182"/>
      <c r="B192" s="386"/>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4" t="s">
        <v>2309</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87" t="s">
        <v>2266</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0">
        <v>6</v>
      </c>
      <c r="F200" s="971"/>
      <c r="G200" s="407" t="s">
        <v>4</v>
      </c>
      <c r="H200" s="970" t="s">
        <v>187</v>
      </c>
      <c r="I200" s="971"/>
      <c r="J200" s="407" t="s">
        <v>3</v>
      </c>
      <c r="K200" s="970" t="s">
        <v>187</v>
      </c>
      <c r="L200" s="971"/>
      <c r="M200" s="407" t="s">
        <v>2</v>
      </c>
      <c r="N200" s="395"/>
      <c r="O200" s="1040" t="s">
        <v>5</v>
      </c>
      <c r="P200" s="1040"/>
      <c r="Q200" s="1040"/>
      <c r="R200" s="1151" t="str">
        <f>IF(H7="","",H7)</f>
        <v>○○ケアサービス</v>
      </c>
      <c r="S200" s="1151"/>
      <c r="T200" s="1151"/>
      <c r="U200" s="1151"/>
      <c r="V200" s="1151"/>
      <c r="W200" s="1151"/>
      <c r="X200" s="1151"/>
      <c r="Y200" s="1151"/>
      <c r="Z200" s="1151"/>
      <c r="AA200" s="1151"/>
      <c r="AB200" s="1151"/>
      <c r="AC200" s="1151"/>
      <c r="AD200" s="1151"/>
      <c r="AE200" s="1151"/>
      <c r="AF200" s="1151"/>
      <c r="AG200" s="1151"/>
      <c r="AH200" s="1151"/>
      <c r="AI200" s="1151"/>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6" t="s">
        <v>51</v>
      </c>
      <c r="P201" s="1036"/>
      <c r="Q201" s="1036"/>
      <c r="R201" s="1041" t="s">
        <v>52</v>
      </c>
      <c r="S201" s="1041"/>
      <c r="T201" s="1014" t="s">
        <v>179</v>
      </c>
      <c r="U201" s="1014"/>
      <c r="V201" s="1014"/>
      <c r="W201" s="1014"/>
      <c r="X201" s="1014"/>
      <c r="Y201" s="1188" t="s">
        <v>53</v>
      </c>
      <c r="Z201" s="1188"/>
      <c r="AA201" s="1014" t="s">
        <v>180</v>
      </c>
      <c r="AB201" s="1014"/>
      <c r="AC201" s="1014"/>
      <c r="AD201" s="1014"/>
      <c r="AE201" s="1014"/>
      <c r="AF201" s="1014"/>
      <c r="AG201" s="1014"/>
      <c r="AH201" s="1014"/>
      <c r="AI201" s="1014"/>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2148</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193</v>
      </c>
      <c r="C209" s="956" t="s">
        <v>2249</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6" t="str">
        <f>Y20</f>
        <v/>
      </c>
      <c r="AL209" s="172"/>
    </row>
    <row r="210" spans="1:56">
      <c r="A210" s="172"/>
      <c r="B210" s="990"/>
      <c r="C210" s="986" t="s">
        <v>2239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6" t="str">
        <f>Y21</f>
        <v>○</v>
      </c>
      <c r="AL210" s="172"/>
    </row>
    <row r="211" spans="1:56">
      <c r="A211" s="172"/>
      <c r="B211" s="991"/>
      <c r="C211" s="986" t="s">
        <v>2250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6" t="str">
        <f>IF(Y25="○","○",IF(AA25="○","○","×"))</f>
        <v>○</v>
      </c>
      <c r="AL211" s="172"/>
    </row>
    <row r="212" spans="1:56">
      <c r="A212" s="172"/>
      <c r="B212" s="427" t="s">
        <v>2257</v>
      </c>
      <c r="C212" s="986" t="s">
        <v>2149</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6" t="str">
        <f>AB37</f>
        <v>○</v>
      </c>
      <c r="AL212" s="172"/>
    </row>
    <row r="213" spans="1:56">
      <c r="A213" s="172"/>
      <c r="B213" s="428" t="s">
        <v>2258</v>
      </c>
      <c r="C213" s="1037" t="s">
        <v>2150</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4" t="s">
        <v>2144</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s="175"/>
    </row>
    <row r="216" spans="1:56" s="389" customFormat="1">
      <c r="A216" s="385"/>
      <c r="B216" s="429" t="s">
        <v>193</v>
      </c>
      <c r="C216" s="828" t="s">
        <v>2157</v>
      </c>
      <c r="D216" s="829"/>
      <c r="E216" s="829"/>
      <c r="F216" s="829"/>
      <c r="G216" s="829"/>
      <c r="H216" s="829"/>
      <c r="I216" s="830"/>
      <c r="J216" s="1141" t="s">
        <v>2181</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37" t="s">
        <v>2364</v>
      </c>
      <c r="C217" s="1139" t="s">
        <v>2161</v>
      </c>
      <c r="D217" s="1139"/>
      <c r="E217" s="1139"/>
      <c r="F217" s="1139"/>
      <c r="G217" s="1139"/>
      <c r="H217" s="1139"/>
      <c r="I217" s="1139"/>
      <c r="J217" s="1145" t="s">
        <v>2168</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37"/>
      <c r="C218" s="1139"/>
      <c r="D218" s="1139"/>
      <c r="E218" s="1139"/>
      <c r="F218" s="1139"/>
      <c r="G218" s="1139"/>
      <c r="H218" s="1139"/>
      <c r="I218" s="1139"/>
      <c r="J218" s="1145" t="s">
        <v>2165</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37"/>
      <c r="C219" s="1139"/>
      <c r="D219" s="1139"/>
      <c r="E219" s="1139"/>
      <c r="F219" s="1139"/>
      <c r="G219" s="1139"/>
      <c r="H219" s="1139"/>
      <c r="I219" s="1139"/>
      <c r="J219" s="1141" t="s">
        <v>2162</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6" t="str">
        <f>AI82</f>
        <v>○</v>
      </c>
      <c r="AL219" s="431"/>
      <c r="AM219" s="175"/>
    </row>
    <row r="220" spans="1:56" s="389" customFormat="1" ht="25.5" customHeight="1">
      <c r="A220" s="385"/>
      <c r="B220" s="1137"/>
      <c r="C220" s="1139"/>
      <c r="D220" s="1139"/>
      <c r="E220" s="1139"/>
      <c r="F220" s="1139"/>
      <c r="G220" s="1139"/>
      <c r="H220" s="1139"/>
      <c r="I220" s="1139"/>
      <c r="J220" s="1145" t="s">
        <v>2163</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6" t="str">
        <f>AI87</f>
        <v>○</v>
      </c>
      <c r="AL220" s="431"/>
      <c r="AM220" s="175"/>
    </row>
    <row r="221" spans="1:56" s="389" customFormat="1" ht="48.75" customHeight="1">
      <c r="A221" s="385"/>
      <c r="B221" s="1137" t="s">
        <v>2258</v>
      </c>
      <c r="C221" s="1139" t="s">
        <v>2152</v>
      </c>
      <c r="D221" s="1139"/>
      <c r="E221" s="1139"/>
      <c r="F221" s="1139"/>
      <c r="G221" s="1139"/>
      <c r="H221" s="1139"/>
      <c r="I221" s="1139"/>
      <c r="J221" s="1145" t="s">
        <v>2169</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37"/>
      <c r="C222" s="1139"/>
      <c r="D222" s="1139"/>
      <c r="E222" s="1139"/>
      <c r="F222" s="1139"/>
      <c r="G222" s="1139"/>
      <c r="H222" s="1139"/>
      <c r="I222" s="1139"/>
      <c r="J222" s="1145" t="s">
        <v>2170</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1139" t="s">
        <v>2153</v>
      </c>
      <c r="D223" s="1139"/>
      <c r="E223" s="1139"/>
      <c r="F223" s="1139"/>
      <c r="G223" s="1139"/>
      <c r="H223" s="1139"/>
      <c r="I223" s="1139"/>
      <c r="J223" s="1145" t="s">
        <v>2171</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6" t="str">
        <f>IF(AM116="記入不要","",IF(OR(S118="○",AK125="○"),"○","×"))</f>
        <v>○</v>
      </c>
      <c r="AL223" s="172"/>
      <c r="AM223" s="175"/>
    </row>
    <row r="224" spans="1:56" s="183" customFormat="1" ht="36" customHeight="1">
      <c r="A224" s="182"/>
      <c r="B224" s="427" t="s">
        <v>2366</v>
      </c>
      <c r="C224" s="1139" t="s">
        <v>2154</v>
      </c>
      <c r="D224" s="1139"/>
      <c r="E224" s="1139"/>
      <c r="F224" s="1139"/>
      <c r="G224" s="1139"/>
      <c r="H224" s="1139"/>
      <c r="I224" s="1139"/>
      <c r="J224" s="1145" t="s">
        <v>2172</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6" t="str">
        <f>IF(OR(AND(S129&lt;&gt;"×",S130&lt;&gt;"×",S131&lt;&gt;"×"),AK133="○"),"○","×")</f>
        <v>○</v>
      </c>
      <c r="AL224" s="172"/>
      <c r="AM224" s="175"/>
    </row>
    <row r="225" spans="1:56" s="183" customFormat="1">
      <c r="A225" s="182"/>
      <c r="B225" s="427" t="s">
        <v>2367</v>
      </c>
      <c r="C225" s="1139" t="s">
        <v>2155</v>
      </c>
      <c r="D225" s="1139"/>
      <c r="E225" s="1139"/>
      <c r="F225" s="1139"/>
      <c r="G225" s="1139"/>
      <c r="H225" s="1139"/>
      <c r="I225" s="1139"/>
      <c r="J225" s="1141" t="s">
        <v>2173</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6" t="str">
        <f>IF(AND(S142="",S143=""),"",IF(AND(S142&lt;&gt;"×",S143&lt;&gt;"×"),"○","×"))</f>
        <v>○</v>
      </c>
      <c r="AL225" s="432"/>
      <c r="AM225" s="175"/>
    </row>
    <row r="226" spans="1:56" s="183" customFormat="1">
      <c r="A226" s="182"/>
      <c r="B226" s="1137" t="s">
        <v>2368</v>
      </c>
      <c r="C226" s="1139" t="s">
        <v>2156</v>
      </c>
      <c r="D226" s="1139"/>
      <c r="E226" s="1139"/>
      <c r="F226" s="1139"/>
      <c r="G226" s="1139"/>
      <c r="H226" s="1139"/>
      <c r="I226" s="1139"/>
      <c r="J226" s="1141" t="s">
        <v>2174</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38"/>
      <c r="C227" s="1140"/>
      <c r="D227" s="1140"/>
      <c r="E227" s="1140"/>
      <c r="F227" s="1140"/>
      <c r="G227" s="1140"/>
      <c r="H227" s="1140"/>
      <c r="I227" s="1140"/>
      <c r="J227" s="1143" t="s">
        <v>2175</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2176</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3" t="s">
        <v>2293</v>
      </c>
      <c r="C230" s="1220" t="s">
        <v>194</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6" t="str">
        <f>AK186</f>
        <v>○</v>
      </c>
      <c r="AL230" s="172"/>
    </row>
    <row r="231" spans="1:56" ht="13.5" customHeight="1">
      <c r="B231" s="434" t="s">
        <v>2293</v>
      </c>
      <c r="C231" s="1196" t="s">
        <v>2292</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44140625" defaultRowHeight="16.2"/>
  <cols>
    <col min="1" max="1" width="6.109375" style="175" customWidth="1"/>
    <col min="2" max="6" width="2.6640625" style="610" customWidth="1"/>
    <col min="7" max="7" width="16.6640625" style="175" customWidth="1"/>
    <col min="8" max="8" width="11.109375" style="175" customWidth="1"/>
    <col min="9" max="9" width="9.33203125" style="175" customWidth="1"/>
    <col min="10" max="10" width="15.88671875" style="175" customWidth="1"/>
    <col min="11" max="11" width="15.33203125" style="175" customWidth="1"/>
    <col min="12" max="12" width="11.88671875" style="175" customWidth="1"/>
    <col min="13" max="13" width="7.6640625" style="175" customWidth="1"/>
    <col min="14" max="14" width="20.33203125" style="175" customWidth="1"/>
    <col min="15" max="15" width="15.33203125" style="614" customWidth="1"/>
    <col min="16" max="16" width="7" style="615" customWidth="1"/>
    <col min="17" max="17" width="14.88671875" style="614" customWidth="1"/>
    <col min="18" max="18" width="7.21875" style="615" customWidth="1"/>
    <col min="19" max="19" width="4.109375" style="175" customWidth="1"/>
    <col min="20" max="20" width="3.6640625" style="175" customWidth="1"/>
    <col min="21" max="21" width="3.109375" style="175" customWidth="1"/>
    <col min="22" max="22" width="3.6640625" style="175" customWidth="1"/>
    <col min="23" max="23" width="8.21875" style="175" customWidth="1"/>
    <col min="24" max="24" width="3.6640625" style="175" customWidth="1"/>
    <col min="25" max="25" width="3.109375" style="175" customWidth="1"/>
    <col min="26" max="26" width="3.6640625" style="175" customWidth="1"/>
    <col min="27" max="27" width="3.109375" style="175" customWidth="1"/>
    <col min="28" max="28" width="2.44140625" style="175" customWidth="1"/>
    <col min="29" max="29" width="3.44140625" style="175" customWidth="1"/>
    <col min="30" max="30" width="5.44140625" style="175" customWidth="1"/>
    <col min="31" max="32" width="16.88671875" style="613" customWidth="1"/>
    <col min="33" max="33" width="14.109375" style="613" customWidth="1"/>
    <col min="34" max="34" width="9.33203125" style="175" customWidth="1"/>
    <col min="35" max="35" width="13.109375" style="175" customWidth="1"/>
    <col min="36" max="36" width="11.6640625" style="175" customWidth="1"/>
    <col min="37" max="37" width="13.33203125" style="175" customWidth="1"/>
    <col min="38" max="38" width="14.6640625" style="175" customWidth="1"/>
    <col min="39" max="39" width="25.44140625" style="285" customWidth="1"/>
    <col min="40" max="40" width="77.77734375" style="285" customWidth="1"/>
    <col min="41" max="41" width="9.21875" style="285" customWidth="1"/>
    <col min="42" max="42" width="14.109375" style="503" hidden="1" customWidth="1"/>
    <col min="43" max="43" width="25.109375" style="440" hidden="1" customWidth="1"/>
    <col min="44" max="44" width="30.33203125" style="440" hidden="1" customWidth="1"/>
    <col min="45" max="48" width="6.6640625" style="440" hidden="1" customWidth="1"/>
    <col min="49" max="49" width="9.33203125" style="440" hidden="1" customWidth="1"/>
    <col min="50" max="50" width="6.6640625" style="440" hidden="1" customWidth="1"/>
    <col min="51" max="51" width="16.33203125" style="175" customWidth="1"/>
    <col min="52" max="16384" width="2.441406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4" t="s">
        <v>54</v>
      </c>
      <c r="AL1" s="131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4" t="s">
        <v>2379</v>
      </c>
      <c r="B5" s="1275"/>
      <c r="C5" s="1275"/>
      <c r="D5" s="1275"/>
      <c r="E5" s="1275"/>
      <c r="F5" s="1275"/>
      <c r="G5" s="1275"/>
      <c r="H5" s="1275"/>
      <c r="I5" s="1275"/>
      <c r="J5" s="1276"/>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4" t="s">
        <v>2380</v>
      </c>
      <c r="B6" s="1275"/>
      <c r="C6" s="1275"/>
      <c r="D6" s="1275"/>
      <c r="E6" s="1275"/>
      <c r="F6" s="1275"/>
      <c r="G6" s="1275"/>
      <c r="H6" s="1275"/>
      <c r="I6" s="1275"/>
      <c r="J6" s="1276"/>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77" t="s">
        <v>2381</v>
      </c>
      <c r="B7" s="1275"/>
      <c r="C7" s="1275"/>
      <c r="D7" s="1275"/>
      <c r="E7" s="1275"/>
      <c r="F7" s="1275"/>
      <c r="G7" s="1275"/>
      <c r="H7" s="1275"/>
      <c r="I7" s="1275"/>
      <c r="J7" s="1276"/>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1" t="s">
        <v>2128</v>
      </c>
      <c r="AH7" s="1312"/>
      <c r="AI7" s="1312"/>
      <c r="AJ7" s="1312"/>
      <c r="AK7" s="1313"/>
      <c r="AL7" s="525">
        <f>SUMIF(N:N,"特定加算",AL:AL)</f>
        <v>1</v>
      </c>
      <c r="AM7" s="283"/>
      <c r="AQ7" s="526" t="s">
        <v>2220</v>
      </c>
      <c r="AR7" s="527" t="str">
        <f>IF(COUNTIF(Q:Q,"処遇加算Ⅰ")&gt;=1,"処遇加算Ⅰあり","処遇加算Ⅰなし")</f>
        <v>処遇加算Ⅰあり</v>
      </c>
      <c r="AS7" s="1321" t="str">
        <f>IF((COUNTIF(Q:Q,"特定加算Ⅰ")+COUNTIF(Q:Q,"特定加算Ⅱ"))&gt;=1,"特定加算あり","特定加算なし")</f>
        <v>特定加算あり</v>
      </c>
      <c r="AT7" s="1321"/>
      <c r="AU7" s="1321"/>
      <c r="AV7" s="1321" t="str">
        <f>IF(COUNTIFS(O:O,"ベア加算なし",Q:Q,"ベア加算")&gt;=1,"新規ベア加算あり","新規ベア加算なし")</f>
        <v>新規ベア加算あり</v>
      </c>
      <c r="AW7" s="1321"/>
      <c r="AX7" s="1321"/>
    </row>
    <row r="8" spans="1:213" ht="38.25" customHeight="1" thickBot="1">
      <c r="A8" s="528"/>
      <c r="B8" s="529"/>
      <c r="C8" s="1228" t="s">
        <v>2375</v>
      </c>
      <c r="D8" s="1228"/>
      <c r="E8" s="1228"/>
      <c r="F8" s="1228"/>
      <c r="G8" s="1228"/>
      <c r="H8" s="1228"/>
      <c r="I8" s="1228"/>
      <c r="J8" s="12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1" t="s">
        <v>2358</v>
      </c>
      <c r="AH8" s="1312"/>
      <c r="AI8" s="1312"/>
      <c r="AJ8" s="1312"/>
      <c r="AK8" s="1313"/>
      <c r="AL8" s="525">
        <f>SUM(AW:AW)</f>
        <v>2</v>
      </c>
      <c r="AM8" s="283"/>
      <c r="AQ8" s="526" t="s">
        <v>2221</v>
      </c>
      <c r="AR8" s="527" t="str">
        <f>IF((COUNTIF(Q:Q,"処遇加算Ⅰ")+COUNTIF(Q:Q,"処遇加算Ⅱ"))&gt;=1,"処遇加算Ⅰ・Ⅱあり","処遇加算Ⅰ・Ⅱなし")</f>
        <v>処遇加算Ⅰ・Ⅱあり</v>
      </c>
      <c r="AS8" s="1321" t="str">
        <f>IF(COUNTIF(Q:Q,"特定加算Ⅰ")&gt;=1,"特定加算Ⅰあり","特定加算Ⅰなし")</f>
        <v>特定加算Ⅰあり</v>
      </c>
      <c r="AT8" s="1321"/>
      <c r="AU8" s="1321"/>
      <c r="AV8" s="1321" t="str">
        <f>IF(COUNTIFS(O:O,"ベア加算",Q:Q,"ベア加算")&gt;=1,"継続ベア加算あり","継続ベア加算なし")</f>
        <v>継続ベア加算あり</v>
      </c>
      <c r="AW8" s="1321"/>
      <c r="AX8" s="1321"/>
    </row>
    <row r="9" spans="1:213" ht="36" customHeight="1" thickBot="1">
      <c r="A9" s="1278" t="s">
        <v>2374</v>
      </c>
      <c r="B9" s="1278"/>
      <c r="C9" s="1278"/>
      <c r="D9" s="1278"/>
      <c r="E9" s="1278"/>
      <c r="F9" s="1278"/>
      <c r="G9" s="1278"/>
      <c r="H9" s="1278"/>
      <c r="I9" s="1278"/>
      <c r="J9" s="1278"/>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0" t="s">
        <v>2387</v>
      </c>
      <c r="B10" s="1290"/>
      <c r="C10" s="1290"/>
      <c r="D10" s="1290"/>
      <c r="E10" s="1290"/>
      <c r="F10" s="1290"/>
      <c r="G10" s="1290"/>
      <c r="H10" s="1290"/>
      <c r="I10" s="1290"/>
      <c r="J10" s="1290"/>
      <c r="K10" s="1290"/>
      <c r="L10" s="1290"/>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1"/>
      <c r="B11" s="1291"/>
      <c r="C11" s="1291"/>
      <c r="D11" s="1291"/>
      <c r="E11" s="1291"/>
      <c r="F11" s="1291"/>
      <c r="G11" s="1291"/>
      <c r="H11" s="1291"/>
      <c r="I11" s="1291"/>
      <c r="J11" s="1291"/>
      <c r="K11" s="1291"/>
      <c r="L11" s="1291"/>
      <c r="M11" s="174"/>
      <c r="N11" s="174"/>
      <c r="O11" s="498"/>
      <c r="P11" s="499"/>
      <c r="Q11" s="498"/>
      <c r="R11" s="499"/>
      <c r="S11" s="174"/>
      <c r="T11" s="174"/>
      <c r="U11" s="174"/>
      <c r="V11" s="174"/>
      <c r="W11" s="174"/>
      <c r="X11" s="174"/>
      <c r="Y11" s="174"/>
      <c r="Z11" s="174"/>
      <c r="AA11" s="174"/>
      <c r="AB11" s="174"/>
      <c r="AC11" s="174"/>
      <c r="AD11" s="174"/>
      <c r="AE11" s="538"/>
      <c r="AF11" s="538"/>
      <c r="AG11" s="1329" t="str">
        <f>IFERROR(IF(COUNTIF(AS:AS,"未入力")=0,"○","未入力あり"),"")</f>
        <v>○</v>
      </c>
      <c r="AH11" s="133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7"/>
      <c r="B12" s="1282" t="s">
        <v>2344</v>
      </c>
      <c r="C12" s="1283"/>
      <c r="D12" s="1283"/>
      <c r="E12" s="1283"/>
      <c r="F12" s="1284"/>
      <c r="G12" s="1288" t="s">
        <v>63</v>
      </c>
      <c r="H12" s="1308" t="s">
        <v>88</v>
      </c>
      <c r="I12" s="1308"/>
      <c r="J12" s="1309" t="s">
        <v>69</v>
      </c>
      <c r="K12" s="1302" t="s">
        <v>40</v>
      </c>
      <c r="L12" s="1304" t="s">
        <v>2191</v>
      </c>
      <c r="M12" s="1306" t="s">
        <v>67</v>
      </c>
      <c r="N12" s="1300" t="s">
        <v>202</v>
      </c>
      <c r="O12" s="1316" t="s">
        <v>2230</v>
      </c>
      <c r="P12" s="1317"/>
      <c r="Q12" s="1317" t="s">
        <v>2229</v>
      </c>
      <c r="R12" s="1317"/>
      <c r="S12" s="1317"/>
      <c r="T12" s="1317"/>
      <c r="U12" s="1317"/>
      <c r="V12" s="1317"/>
      <c r="W12" s="1317"/>
      <c r="X12" s="1317"/>
      <c r="Y12" s="1317"/>
      <c r="Z12" s="1317"/>
      <c r="AA12" s="1317"/>
      <c r="AB12" s="1317"/>
      <c r="AC12" s="1317"/>
      <c r="AD12" s="1317"/>
      <c r="AE12" s="1318"/>
      <c r="AF12" s="1319" t="s">
        <v>2378</v>
      </c>
      <c r="AG12" s="1322" t="s">
        <v>2216</v>
      </c>
      <c r="AH12" s="1323"/>
      <c r="AI12" s="1327" t="s">
        <v>255</v>
      </c>
      <c r="AJ12" s="1328"/>
      <c r="AK12" s="543" t="s">
        <v>249</v>
      </c>
      <c r="AL12" s="543" t="s">
        <v>253</v>
      </c>
      <c r="AM12" s="544" t="s">
        <v>254</v>
      </c>
      <c r="AN12" s="1230" t="s">
        <v>2343</v>
      </c>
      <c r="AY12" s="1232" t="s">
        <v>2376</v>
      </c>
    </row>
    <row r="13" spans="1:213" ht="127.5" customHeight="1" thickBot="1">
      <c r="A13" s="1258"/>
      <c r="B13" s="1285"/>
      <c r="C13" s="1286"/>
      <c r="D13" s="1286"/>
      <c r="E13" s="1286"/>
      <c r="F13" s="1287"/>
      <c r="G13" s="1289"/>
      <c r="H13" s="545" t="s">
        <v>2428</v>
      </c>
      <c r="I13" s="545" t="s">
        <v>2346</v>
      </c>
      <c r="J13" s="1310"/>
      <c r="K13" s="1303"/>
      <c r="L13" s="1305"/>
      <c r="M13" s="1307"/>
      <c r="N13" s="1301"/>
      <c r="O13" s="546" t="s">
        <v>2352</v>
      </c>
      <c r="P13" s="547" t="s">
        <v>2129</v>
      </c>
      <c r="Q13" s="546" t="s">
        <v>2233</v>
      </c>
      <c r="R13" s="547" t="s">
        <v>191</v>
      </c>
      <c r="S13" s="1324" t="s">
        <v>2351</v>
      </c>
      <c r="T13" s="1325"/>
      <c r="U13" s="1325"/>
      <c r="V13" s="1325"/>
      <c r="W13" s="1325"/>
      <c r="X13" s="1325"/>
      <c r="Y13" s="1325"/>
      <c r="Z13" s="1325"/>
      <c r="AA13" s="1325"/>
      <c r="AB13" s="1325"/>
      <c r="AC13" s="1325"/>
      <c r="AD13" s="1326"/>
      <c r="AE13" s="548" t="s">
        <v>2310</v>
      </c>
      <c r="AF13" s="1320"/>
      <c r="AG13" s="549" t="s">
        <v>2217</v>
      </c>
      <c r="AH13" s="550" t="s">
        <v>2218</v>
      </c>
      <c r="AI13" s="551" t="s">
        <v>2348</v>
      </c>
      <c r="AJ13" s="550" t="s">
        <v>2349</v>
      </c>
      <c r="AK13" s="552" t="s">
        <v>248</v>
      </c>
      <c r="AL13" s="552" t="s">
        <v>2360</v>
      </c>
      <c r="AM13" s="553" t="s">
        <v>2353</v>
      </c>
      <c r="AN13" s="1231"/>
      <c r="AO13" s="554"/>
      <c r="AP13" s="555" t="s">
        <v>2224</v>
      </c>
      <c r="AQ13" s="555" t="s">
        <v>2198</v>
      </c>
      <c r="AR13" s="555" t="s">
        <v>2219</v>
      </c>
      <c r="AS13" s="555" t="s">
        <v>2212</v>
      </c>
      <c r="AT13" s="556" t="s">
        <v>2199</v>
      </c>
      <c r="AU13" s="557" t="s">
        <v>2200</v>
      </c>
      <c r="AV13" s="555" t="s">
        <v>2201</v>
      </c>
      <c r="AW13" s="558" t="s">
        <v>2202</v>
      </c>
      <c r="AX13" s="555" t="s">
        <v>2203</v>
      </c>
      <c r="AY13" s="1233"/>
    </row>
    <row r="14" spans="1:213" ht="32.1" customHeight="1">
      <c r="A14" s="1279">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265" t="str">
        <f>IF(基本情報入力シート!X54="","",基本情報入力シート!X54)</f>
        <v>○○ケアセンター</v>
      </c>
      <c r="K14" s="1268" t="str">
        <f>IF(基本情報入力シート!Y54="","",基本情報入力シート!Y54)</f>
        <v>訪問介護</v>
      </c>
      <c r="L14" s="1246">
        <f>IF(基本情報入力シート!AB54="","",基本情報入力シート!AB54)</f>
        <v>185000</v>
      </c>
      <c r="M14" s="124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80"/>
      <c r="B15" s="1272"/>
      <c r="C15" s="1261"/>
      <c r="D15" s="1261"/>
      <c r="E15" s="1261"/>
      <c r="F15" s="1262"/>
      <c r="G15" s="1266"/>
      <c r="H15" s="1266"/>
      <c r="I15" s="1266"/>
      <c r="J15" s="1266"/>
      <c r="K15" s="1269"/>
      <c r="L15" s="1247"/>
      <c r="M15" s="125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81"/>
      <c r="B16" s="1273"/>
      <c r="C16" s="1263"/>
      <c r="D16" s="1263"/>
      <c r="E16" s="1263"/>
      <c r="F16" s="1264"/>
      <c r="G16" s="1267"/>
      <c r="H16" s="1267"/>
      <c r="I16" s="1267"/>
      <c r="J16" s="1267"/>
      <c r="K16" s="1270"/>
      <c r="L16" s="1248"/>
      <c r="M16" s="125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5">
        <v>2</v>
      </c>
      <c r="B17" s="1259">
        <f>IF(基本情報入力シート!C55="","",基本情報入力シート!C55)</f>
        <v>1334567890</v>
      </c>
      <c r="C17" s="1259"/>
      <c r="D17" s="1259"/>
      <c r="E17" s="1259"/>
      <c r="F17" s="1260"/>
      <c r="G17" s="1265" t="str">
        <f>IF(基本情報入力シート!M55="","",基本情報入力シート!M55)</f>
        <v>千代田区・中央区・港区</v>
      </c>
      <c r="H17" s="1265" t="str">
        <f>IF(基本情報入力シート!R55="","",基本情報入力シート!R55)</f>
        <v>東京都</v>
      </c>
      <c r="I17" s="1265" t="str">
        <f>IF(基本情報入力シート!W55="","",基本情報入力シート!W55)</f>
        <v>千代田区</v>
      </c>
      <c r="J17" s="1265" t="str">
        <f>IF(基本情報入力シート!X55="","",基本情報入力シート!X55)</f>
        <v>○○ケアセンター</v>
      </c>
      <c r="K17" s="1268" t="str">
        <f>IF(基本情報入力シート!Y55="","",基本情報入力シート!Y55)</f>
        <v>訪問型サービス（総合事業）</v>
      </c>
      <c r="L17" s="1246">
        <f>IF(基本情報入力シート!AB55="","",基本情報入力シート!AB55)</f>
        <v>83000</v>
      </c>
      <c r="M17" s="124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6"/>
      <c r="B18" s="1261"/>
      <c r="C18" s="1261"/>
      <c r="D18" s="1261"/>
      <c r="E18" s="1261"/>
      <c r="F18" s="1262"/>
      <c r="G18" s="1266"/>
      <c r="H18" s="1266"/>
      <c r="I18" s="1266"/>
      <c r="J18" s="1266"/>
      <c r="K18" s="1269"/>
      <c r="L18" s="1247"/>
      <c r="M18" s="125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27"/>
      <c r="B19" s="1263"/>
      <c r="C19" s="1263"/>
      <c r="D19" s="1263"/>
      <c r="E19" s="1263"/>
      <c r="F19" s="1264"/>
      <c r="G19" s="1267"/>
      <c r="H19" s="1267"/>
      <c r="I19" s="1267"/>
      <c r="J19" s="1267"/>
      <c r="K19" s="1270"/>
      <c r="L19" s="1248"/>
      <c r="M19" s="125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41">
        <v>3</v>
      </c>
      <c r="B20" s="1242">
        <f>IF(基本情報入力シート!C56="","",基本情報入力シート!C56)</f>
        <v>1334567891</v>
      </c>
      <c r="C20" s="1242"/>
      <c r="D20" s="1242"/>
      <c r="E20" s="1242"/>
      <c r="F20" s="1242"/>
      <c r="G20" s="1244" t="str">
        <f>IF(基本情報入力シート!M56="","",基本情報入力シート!M56)</f>
        <v>東京都</v>
      </c>
      <c r="H20" s="1244" t="str">
        <f>IF(基本情報入力シート!R56="","",基本情報入力シート!R56)</f>
        <v>東京都</v>
      </c>
      <c r="I20" s="1244" t="str">
        <f>IF(基本情報入力シート!W56="","",基本情報入力シート!W56)</f>
        <v>千代田区</v>
      </c>
      <c r="J20" s="1244" t="str">
        <f>IF(基本情報入力シート!X56="","",基本情報入力シート!X56)</f>
        <v>デイサービス△△</v>
      </c>
      <c r="K20" s="1244" t="str">
        <f>IF(基本情報入力シート!Y56="","",基本情報入力シート!Y56)</f>
        <v>通所介護</v>
      </c>
      <c r="L20" s="1296">
        <f>IF(基本情報入力シート!AB56="","",基本情報入力シート!AB56)</f>
        <v>305000</v>
      </c>
      <c r="M20" s="129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6"/>
      <c r="B21" s="1223"/>
      <c r="C21" s="1223"/>
      <c r="D21" s="1223"/>
      <c r="E21" s="1223"/>
      <c r="F21" s="1223"/>
      <c r="G21" s="1235"/>
      <c r="H21" s="1235"/>
      <c r="I21" s="1235"/>
      <c r="J21" s="1235"/>
      <c r="K21" s="1235"/>
      <c r="L21" s="1238"/>
      <c r="M21" s="1293"/>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40"/>
      <c r="B22" s="1243"/>
      <c r="C22" s="1243"/>
      <c r="D22" s="1243"/>
      <c r="E22" s="1243"/>
      <c r="F22" s="1243"/>
      <c r="G22" s="1245"/>
      <c r="H22" s="1245"/>
      <c r="I22" s="1245"/>
      <c r="J22" s="1245"/>
      <c r="K22" s="1245"/>
      <c r="L22" s="1298"/>
      <c r="M22" s="129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5">
        <v>4</v>
      </c>
      <c r="B23" s="1222">
        <f>IF(基本情報入力シート!C57="","",基本情報入力シート!C57)</f>
        <v>1334567892</v>
      </c>
      <c r="C23" s="1222"/>
      <c r="D23" s="1222"/>
      <c r="E23" s="1222"/>
      <c r="F23" s="1222"/>
      <c r="G23" s="1234" t="str">
        <f>IF(基本情報入力シート!M57="","",基本情報入力シート!M57)</f>
        <v>中央区</v>
      </c>
      <c r="H23" s="1234" t="str">
        <f>IF(基本情報入力シート!R57="","",基本情報入力シート!R57)</f>
        <v>東京都</v>
      </c>
      <c r="I23" s="1234" t="str">
        <f>IF(基本情報入力シート!W57="","",基本情報入力シート!W57)</f>
        <v>中央区</v>
      </c>
      <c r="J23" s="1234" t="str">
        <f>IF(基本情報入力シート!X57="","",基本情報入力シート!X57)</f>
        <v>○○の家</v>
      </c>
      <c r="K23" s="1234" t="str">
        <f>IF(基本情報入力シート!Y57="","",基本情報入力シート!Y57)</f>
        <v>（介護予防）小規模多機能型居宅介護</v>
      </c>
      <c r="L23" s="1237">
        <f>IF(基本情報入力シート!AB57="","",基本情報入力シート!AB57)</f>
        <v>345000</v>
      </c>
      <c r="M23" s="1292">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6"/>
      <c r="B24" s="1223"/>
      <c r="C24" s="1223"/>
      <c r="D24" s="1223"/>
      <c r="E24" s="1223"/>
      <c r="F24" s="1223"/>
      <c r="G24" s="1235"/>
      <c r="H24" s="1235"/>
      <c r="I24" s="1235"/>
      <c r="J24" s="1235"/>
      <c r="K24" s="1235"/>
      <c r="L24" s="1238"/>
      <c r="M24" s="1293"/>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27"/>
      <c r="B25" s="1224"/>
      <c r="C25" s="1224"/>
      <c r="D25" s="1224"/>
      <c r="E25" s="1224"/>
      <c r="F25" s="1224"/>
      <c r="G25" s="1236"/>
      <c r="H25" s="1236"/>
      <c r="I25" s="1236"/>
      <c r="J25" s="1236"/>
      <c r="K25" s="1236"/>
      <c r="L25" s="1239"/>
      <c r="M25" s="1294"/>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41">
        <v>5</v>
      </c>
      <c r="B26" s="1242">
        <f>IF(基本情報入力シート!C58="","",基本情報入力シート!C58)</f>
        <v>1334567893</v>
      </c>
      <c r="C26" s="1242"/>
      <c r="D26" s="1242"/>
      <c r="E26" s="1242"/>
      <c r="F26" s="1242"/>
      <c r="G26" s="1244" t="str">
        <f>IF(基本情報入力シート!M58="","",基本情報入力シート!M58)</f>
        <v>千葉県</v>
      </c>
      <c r="H26" s="1244" t="str">
        <f>IF(基本情報入力シート!R58="","",基本情報入力シート!R58)</f>
        <v>千葉県</v>
      </c>
      <c r="I26" s="1244" t="str">
        <f>IF(基本情報入力シート!W58="","",基本情報入力シート!W58)</f>
        <v>千葉市</v>
      </c>
      <c r="J26" s="1244" t="str">
        <f>IF(基本情報入力シート!X58="","",基本情報入力シート!X58)</f>
        <v>介護老人福祉施設○○園</v>
      </c>
      <c r="K26" s="1244" t="str">
        <f>IF(基本情報入力シート!Y58="","",基本情報入力シート!Y58)</f>
        <v>介護老人福祉施設</v>
      </c>
      <c r="L26" s="1296">
        <f>IF(基本情報入力シート!AB58="","",基本情報入力シート!AB58)</f>
        <v>1935000</v>
      </c>
      <c r="M26" s="129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6"/>
      <c r="B27" s="1223"/>
      <c r="C27" s="1223"/>
      <c r="D27" s="1223"/>
      <c r="E27" s="1223"/>
      <c r="F27" s="1223"/>
      <c r="G27" s="1235"/>
      <c r="H27" s="1235"/>
      <c r="I27" s="1235"/>
      <c r="J27" s="1235"/>
      <c r="K27" s="1235"/>
      <c r="L27" s="1238"/>
      <c r="M27" s="1293"/>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40"/>
      <c r="B28" s="1243"/>
      <c r="C28" s="1243"/>
      <c r="D28" s="1243"/>
      <c r="E28" s="1243"/>
      <c r="F28" s="1243"/>
      <c r="G28" s="1245"/>
      <c r="H28" s="1245"/>
      <c r="I28" s="1245"/>
      <c r="J28" s="1245"/>
      <c r="K28" s="1245"/>
      <c r="L28" s="1298"/>
      <c r="M28" s="129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5">
        <v>6</v>
      </c>
      <c r="B29" s="1222">
        <f>IF(基本情報入力シート!C59="","",基本情報入力シート!C59)</f>
        <v>1334567893</v>
      </c>
      <c r="C29" s="1222"/>
      <c r="D29" s="1222"/>
      <c r="E29" s="1222"/>
      <c r="F29" s="1222"/>
      <c r="G29" s="1234" t="str">
        <f>IF(基本情報入力シート!M59="","",基本情報入力シート!M59)</f>
        <v>千葉県</v>
      </c>
      <c r="H29" s="1234" t="str">
        <f>IF(基本情報入力シート!R59="","",基本情報入力シート!R59)</f>
        <v>千葉県</v>
      </c>
      <c r="I29" s="1234" t="str">
        <f>IF(基本情報入力シート!W59="","",基本情報入力シート!W59)</f>
        <v>千葉市</v>
      </c>
      <c r="J29" s="1234" t="str">
        <f>IF(基本情報入力シート!X59="","",基本情報入力シート!X59)</f>
        <v>介護老人福祉施設○○園</v>
      </c>
      <c r="K29" s="1234" t="str">
        <f>IF(基本情報入力シート!Y59="","",基本情報入力シート!Y59)</f>
        <v>介護老人福祉施設</v>
      </c>
      <c r="L29" s="1237">
        <f>IF(基本情報入力シート!AB59="","",基本情報入力シート!AB59)</f>
        <v>1935000</v>
      </c>
      <c r="M29" s="1292">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6"/>
      <c r="B30" s="1223"/>
      <c r="C30" s="1223"/>
      <c r="D30" s="1223"/>
      <c r="E30" s="1223"/>
      <c r="F30" s="1223"/>
      <c r="G30" s="1235"/>
      <c r="H30" s="1235"/>
      <c r="I30" s="1235"/>
      <c r="J30" s="1235"/>
      <c r="K30" s="1235"/>
      <c r="L30" s="1238"/>
      <c r="M30" s="1293"/>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27"/>
      <c r="B31" s="1224"/>
      <c r="C31" s="1224"/>
      <c r="D31" s="1224"/>
      <c r="E31" s="1224"/>
      <c r="F31" s="1224"/>
      <c r="G31" s="1236"/>
      <c r="H31" s="1236"/>
      <c r="I31" s="1236"/>
      <c r="J31" s="1236"/>
      <c r="K31" s="1236"/>
      <c r="L31" s="1239"/>
      <c r="M31" s="1294"/>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5">
        <v>7</v>
      </c>
      <c r="B32" s="1222">
        <f>IF(基本情報入力シート!C60="","",基本情報入力シート!C60)</f>
        <v>1334567894</v>
      </c>
      <c r="C32" s="1222"/>
      <c r="D32" s="1222"/>
      <c r="E32" s="1222"/>
      <c r="F32" s="1222"/>
      <c r="G32" s="1234" t="str">
        <f>IF(基本情報入力シート!M60="","",基本情報入力シート!M60)</f>
        <v>千葉県</v>
      </c>
      <c r="H32" s="1234" t="str">
        <f>IF(基本情報入力シート!R60="","",基本情報入力シート!R60)</f>
        <v>千葉県</v>
      </c>
      <c r="I32" s="1234" t="str">
        <f>IF(基本情報入力シート!W60="","",基本情報入力シート!W60)</f>
        <v>千葉市</v>
      </c>
      <c r="J32" s="1234" t="str">
        <f>IF(基本情報入力シート!X60="","",基本情報入力シート!X60)</f>
        <v>介護老人福祉施設○○園</v>
      </c>
      <c r="K32" s="1234" t="str">
        <f>IF(基本情報入力シート!Y60="","",基本情報入力シート!Y60)</f>
        <v>（介護予防）短期入所生活介護</v>
      </c>
      <c r="L32" s="1237">
        <f>IF(基本情報入力シート!AB60="","",基本情報入力シート!AB60)</f>
        <v>237000</v>
      </c>
      <c r="M32" s="1292">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6"/>
      <c r="B33" s="1223"/>
      <c r="C33" s="1223"/>
      <c r="D33" s="1223"/>
      <c r="E33" s="1223"/>
      <c r="F33" s="1223"/>
      <c r="G33" s="1235"/>
      <c r="H33" s="1235"/>
      <c r="I33" s="1235"/>
      <c r="J33" s="1235"/>
      <c r="K33" s="1235"/>
      <c r="L33" s="1238"/>
      <c r="M33" s="1293"/>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27"/>
      <c r="B34" s="1224"/>
      <c r="C34" s="1224"/>
      <c r="D34" s="1224"/>
      <c r="E34" s="1224"/>
      <c r="F34" s="1224"/>
      <c r="G34" s="1236"/>
      <c r="H34" s="1236"/>
      <c r="I34" s="1236"/>
      <c r="J34" s="1236"/>
      <c r="K34" s="1236"/>
      <c r="L34" s="1239"/>
      <c r="M34" s="1294"/>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6"/>
      <c r="B36" s="1223"/>
      <c r="C36" s="1223"/>
      <c r="D36" s="1223"/>
      <c r="E36" s="1223"/>
      <c r="F36" s="1223"/>
      <c r="G36" s="1235"/>
      <c r="H36" s="1235"/>
      <c r="I36" s="1235"/>
      <c r="J36" s="1235"/>
      <c r="K36" s="1235"/>
      <c r="L36" s="1238"/>
      <c r="M36" s="1293"/>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27"/>
      <c r="B37" s="1224"/>
      <c r="C37" s="1295"/>
      <c r="D37" s="1224"/>
      <c r="E37" s="1224"/>
      <c r="F37" s="1224"/>
      <c r="G37" s="1236"/>
      <c r="H37" s="1236"/>
      <c r="I37" s="1236"/>
      <c r="J37" s="1236"/>
      <c r="K37" s="1236"/>
      <c r="L37" s="1239"/>
      <c r="M37" s="1294"/>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6"/>
      <c r="B39" s="1223"/>
      <c r="C39" s="1223"/>
      <c r="D39" s="1223"/>
      <c r="E39" s="1223"/>
      <c r="F39" s="1223"/>
      <c r="G39" s="1235"/>
      <c r="H39" s="1235"/>
      <c r="I39" s="1235"/>
      <c r="J39" s="1235"/>
      <c r="K39" s="1235"/>
      <c r="L39" s="1238"/>
      <c r="M39" s="1293"/>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40"/>
      <c r="B40" s="1243"/>
      <c r="C40" s="1243"/>
      <c r="D40" s="1243"/>
      <c r="E40" s="1243"/>
      <c r="F40" s="1243"/>
      <c r="G40" s="1245"/>
      <c r="H40" s="1245"/>
      <c r="I40" s="1245"/>
      <c r="J40" s="1245"/>
      <c r="K40" s="1245"/>
      <c r="L40" s="1298"/>
      <c r="M40" s="129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6"/>
      <c r="B42" s="1223"/>
      <c r="C42" s="1223"/>
      <c r="D42" s="1223"/>
      <c r="E42" s="1223"/>
      <c r="F42" s="1223"/>
      <c r="G42" s="1235"/>
      <c r="H42" s="1235"/>
      <c r="I42" s="1235"/>
      <c r="J42" s="1235"/>
      <c r="K42" s="1235"/>
      <c r="L42" s="1238"/>
      <c r="M42" s="1293"/>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27"/>
      <c r="B43" s="1224"/>
      <c r="C43" s="1224"/>
      <c r="D43" s="1224"/>
      <c r="E43" s="1224"/>
      <c r="F43" s="1224"/>
      <c r="G43" s="1236"/>
      <c r="H43" s="1236"/>
      <c r="I43" s="1236"/>
      <c r="J43" s="1236"/>
      <c r="K43" s="1236"/>
      <c r="L43" s="1239"/>
      <c r="M43" s="1294"/>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6"/>
      <c r="B45" s="1223"/>
      <c r="C45" s="1223"/>
      <c r="D45" s="1223"/>
      <c r="E45" s="1223"/>
      <c r="F45" s="1223"/>
      <c r="G45" s="1235"/>
      <c r="H45" s="1235"/>
      <c r="I45" s="1235"/>
      <c r="J45" s="1235"/>
      <c r="K45" s="1235"/>
      <c r="L45" s="1238"/>
      <c r="M45" s="1293"/>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27"/>
      <c r="B46" s="1224"/>
      <c r="C46" s="1224"/>
      <c r="D46" s="1224"/>
      <c r="E46" s="1224"/>
      <c r="F46" s="1224"/>
      <c r="G46" s="1236"/>
      <c r="H46" s="1236"/>
      <c r="I46" s="1236"/>
      <c r="J46" s="1236"/>
      <c r="K46" s="1236"/>
      <c r="L46" s="1239"/>
      <c r="M46" s="1294"/>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6"/>
      <c r="B48" s="1223"/>
      <c r="C48" s="1223"/>
      <c r="D48" s="1223"/>
      <c r="E48" s="1223"/>
      <c r="F48" s="1223"/>
      <c r="G48" s="1235"/>
      <c r="H48" s="1235"/>
      <c r="I48" s="1235"/>
      <c r="J48" s="1235"/>
      <c r="K48" s="1235"/>
      <c r="L48" s="1238"/>
      <c r="M48" s="1293"/>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27"/>
      <c r="B49" s="1224"/>
      <c r="C49" s="1224"/>
      <c r="D49" s="1224"/>
      <c r="E49" s="1224"/>
      <c r="F49" s="1224"/>
      <c r="G49" s="1236"/>
      <c r="H49" s="1236"/>
      <c r="I49" s="1236"/>
      <c r="J49" s="1236"/>
      <c r="K49" s="1236"/>
      <c r="L49" s="1239"/>
      <c r="M49" s="1294"/>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6"/>
      <c r="B51" s="1223"/>
      <c r="C51" s="1223"/>
      <c r="D51" s="1223"/>
      <c r="E51" s="1223"/>
      <c r="F51" s="1223"/>
      <c r="G51" s="1235"/>
      <c r="H51" s="1235"/>
      <c r="I51" s="1235"/>
      <c r="J51" s="1235"/>
      <c r="K51" s="1235"/>
      <c r="L51" s="1238"/>
      <c r="M51" s="1293"/>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27"/>
      <c r="B52" s="1224"/>
      <c r="C52" s="1224"/>
      <c r="D52" s="1224"/>
      <c r="E52" s="1224"/>
      <c r="F52" s="1224"/>
      <c r="G52" s="1236"/>
      <c r="H52" s="1236"/>
      <c r="I52" s="1236"/>
      <c r="J52" s="1236"/>
      <c r="K52" s="1236"/>
      <c r="L52" s="1239"/>
      <c r="M52" s="1294"/>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6"/>
      <c r="B54" s="1223"/>
      <c r="C54" s="1223"/>
      <c r="D54" s="1223"/>
      <c r="E54" s="1223"/>
      <c r="F54" s="1223"/>
      <c r="G54" s="1235"/>
      <c r="H54" s="1235"/>
      <c r="I54" s="1235"/>
      <c r="J54" s="1235"/>
      <c r="K54" s="1235"/>
      <c r="L54" s="1238"/>
      <c r="M54" s="1293"/>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27"/>
      <c r="B55" s="1224"/>
      <c r="C55" s="1224"/>
      <c r="D55" s="1224"/>
      <c r="E55" s="1224"/>
      <c r="F55" s="1224"/>
      <c r="G55" s="1236"/>
      <c r="H55" s="1236"/>
      <c r="I55" s="1236"/>
      <c r="J55" s="1236"/>
      <c r="K55" s="1236"/>
      <c r="L55" s="1239"/>
      <c r="M55" s="1294"/>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6"/>
      <c r="B57" s="1223"/>
      <c r="C57" s="1223"/>
      <c r="D57" s="1223"/>
      <c r="E57" s="1223"/>
      <c r="F57" s="1223"/>
      <c r="G57" s="1235"/>
      <c r="H57" s="1235"/>
      <c r="I57" s="1235"/>
      <c r="J57" s="1235"/>
      <c r="K57" s="1235"/>
      <c r="L57" s="1238"/>
      <c r="M57" s="1293"/>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27"/>
      <c r="B58" s="1224"/>
      <c r="C58" s="1224"/>
      <c r="D58" s="1224"/>
      <c r="E58" s="1224"/>
      <c r="F58" s="1224"/>
      <c r="G58" s="1236"/>
      <c r="H58" s="1236"/>
      <c r="I58" s="1236"/>
      <c r="J58" s="1236"/>
      <c r="K58" s="1236"/>
      <c r="L58" s="1239"/>
      <c r="M58" s="1294"/>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6"/>
      <c r="B60" s="1223"/>
      <c r="C60" s="1223"/>
      <c r="D60" s="1223"/>
      <c r="E60" s="1223"/>
      <c r="F60" s="1223"/>
      <c r="G60" s="1235"/>
      <c r="H60" s="1235"/>
      <c r="I60" s="1235"/>
      <c r="J60" s="1235"/>
      <c r="K60" s="1235"/>
      <c r="L60" s="1238"/>
      <c r="M60" s="1293"/>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27"/>
      <c r="B61" s="1224"/>
      <c r="C61" s="1224"/>
      <c r="D61" s="1224"/>
      <c r="E61" s="1224"/>
      <c r="F61" s="1224"/>
      <c r="G61" s="1236"/>
      <c r="H61" s="1236"/>
      <c r="I61" s="1236"/>
      <c r="J61" s="1236"/>
      <c r="K61" s="1236"/>
      <c r="L61" s="1239"/>
      <c r="M61" s="1294"/>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6"/>
      <c r="B63" s="1223"/>
      <c r="C63" s="1223"/>
      <c r="D63" s="1223"/>
      <c r="E63" s="1223"/>
      <c r="F63" s="1223"/>
      <c r="G63" s="1235"/>
      <c r="H63" s="1235"/>
      <c r="I63" s="1235"/>
      <c r="J63" s="1235"/>
      <c r="K63" s="1235"/>
      <c r="L63" s="1238"/>
      <c r="M63" s="1293"/>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27"/>
      <c r="B64" s="1224"/>
      <c r="C64" s="1224"/>
      <c r="D64" s="1224"/>
      <c r="E64" s="1224"/>
      <c r="F64" s="1224"/>
      <c r="G64" s="1236"/>
      <c r="H64" s="1236"/>
      <c r="I64" s="1236"/>
      <c r="J64" s="1236"/>
      <c r="K64" s="1236"/>
      <c r="L64" s="1239"/>
      <c r="M64" s="1294"/>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6"/>
      <c r="B66" s="1223"/>
      <c r="C66" s="1223"/>
      <c r="D66" s="1223"/>
      <c r="E66" s="1223"/>
      <c r="F66" s="1223"/>
      <c r="G66" s="1235"/>
      <c r="H66" s="1235"/>
      <c r="I66" s="1235"/>
      <c r="J66" s="1235"/>
      <c r="K66" s="1235"/>
      <c r="L66" s="1238"/>
      <c r="M66" s="1293"/>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27"/>
      <c r="B67" s="1224"/>
      <c r="C67" s="1224"/>
      <c r="D67" s="1224"/>
      <c r="E67" s="1224"/>
      <c r="F67" s="1224"/>
      <c r="G67" s="1236"/>
      <c r="H67" s="1236"/>
      <c r="I67" s="1236"/>
      <c r="J67" s="1236"/>
      <c r="K67" s="1236"/>
      <c r="L67" s="1239"/>
      <c r="M67" s="1294"/>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6"/>
      <c r="B69" s="1223"/>
      <c r="C69" s="1223"/>
      <c r="D69" s="1223"/>
      <c r="E69" s="1223"/>
      <c r="F69" s="1223"/>
      <c r="G69" s="1235"/>
      <c r="H69" s="1235"/>
      <c r="I69" s="1235"/>
      <c r="J69" s="1235"/>
      <c r="K69" s="1235"/>
      <c r="L69" s="1238"/>
      <c r="M69" s="1293"/>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27"/>
      <c r="B70" s="1224"/>
      <c r="C70" s="1224"/>
      <c r="D70" s="1224"/>
      <c r="E70" s="1224"/>
      <c r="F70" s="1224"/>
      <c r="G70" s="1236"/>
      <c r="H70" s="1236"/>
      <c r="I70" s="1236"/>
      <c r="J70" s="1236"/>
      <c r="K70" s="1236"/>
      <c r="L70" s="1239"/>
      <c r="M70" s="1294"/>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6"/>
      <c r="B72" s="1223"/>
      <c r="C72" s="1223"/>
      <c r="D72" s="1223"/>
      <c r="E72" s="1223"/>
      <c r="F72" s="1223"/>
      <c r="G72" s="1235"/>
      <c r="H72" s="1235"/>
      <c r="I72" s="1235"/>
      <c r="J72" s="1235"/>
      <c r="K72" s="1235"/>
      <c r="L72" s="1238"/>
      <c r="M72" s="1293"/>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27"/>
      <c r="B73" s="1224"/>
      <c r="C73" s="1224"/>
      <c r="D73" s="1224"/>
      <c r="E73" s="1224"/>
      <c r="F73" s="1224"/>
      <c r="G73" s="1236"/>
      <c r="H73" s="1236"/>
      <c r="I73" s="1236"/>
      <c r="J73" s="1236"/>
      <c r="K73" s="1236"/>
      <c r="L73" s="1239"/>
      <c r="M73" s="1294"/>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6"/>
      <c r="B75" s="1223"/>
      <c r="C75" s="1223"/>
      <c r="D75" s="1223"/>
      <c r="E75" s="1223"/>
      <c r="F75" s="1223"/>
      <c r="G75" s="1235"/>
      <c r="H75" s="1235"/>
      <c r="I75" s="1235"/>
      <c r="J75" s="1235"/>
      <c r="K75" s="1235"/>
      <c r="L75" s="1238"/>
      <c r="M75" s="1293"/>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27"/>
      <c r="B76" s="1224"/>
      <c r="C76" s="1224"/>
      <c r="D76" s="1224"/>
      <c r="E76" s="1224"/>
      <c r="F76" s="1224"/>
      <c r="G76" s="1236"/>
      <c r="H76" s="1236"/>
      <c r="I76" s="1236"/>
      <c r="J76" s="1236"/>
      <c r="K76" s="1236"/>
      <c r="L76" s="1239"/>
      <c r="M76" s="1294"/>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6"/>
      <c r="B78" s="1223"/>
      <c r="C78" s="1223"/>
      <c r="D78" s="1223"/>
      <c r="E78" s="1223"/>
      <c r="F78" s="1223"/>
      <c r="G78" s="1235"/>
      <c r="H78" s="1235"/>
      <c r="I78" s="1235"/>
      <c r="J78" s="1235"/>
      <c r="K78" s="1235"/>
      <c r="L78" s="1238"/>
      <c r="M78" s="1293"/>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27"/>
      <c r="B79" s="1224"/>
      <c r="C79" s="1224"/>
      <c r="D79" s="1224"/>
      <c r="E79" s="1224"/>
      <c r="F79" s="1224"/>
      <c r="G79" s="1236"/>
      <c r="H79" s="1236"/>
      <c r="I79" s="1236"/>
      <c r="J79" s="1236"/>
      <c r="K79" s="1236"/>
      <c r="L79" s="1239"/>
      <c r="M79" s="1294"/>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6"/>
      <c r="B81" s="1223"/>
      <c r="C81" s="1223"/>
      <c r="D81" s="1223"/>
      <c r="E81" s="1223"/>
      <c r="F81" s="1223"/>
      <c r="G81" s="1235"/>
      <c r="H81" s="1235"/>
      <c r="I81" s="1235"/>
      <c r="J81" s="1235"/>
      <c r="K81" s="1235"/>
      <c r="L81" s="1238"/>
      <c r="M81" s="1293"/>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27"/>
      <c r="B82" s="1224"/>
      <c r="C82" s="1224"/>
      <c r="D82" s="1224"/>
      <c r="E82" s="1224"/>
      <c r="F82" s="1224"/>
      <c r="G82" s="1236"/>
      <c r="H82" s="1236"/>
      <c r="I82" s="1236"/>
      <c r="J82" s="1236"/>
      <c r="K82" s="1236"/>
      <c r="L82" s="1239"/>
      <c r="M82" s="1294"/>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6"/>
      <c r="B84" s="1223"/>
      <c r="C84" s="1223"/>
      <c r="D84" s="1223"/>
      <c r="E84" s="1223"/>
      <c r="F84" s="1223"/>
      <c r="G84" s="1235"/>
      <c r="H84" s="1235"/>
      <c r="I84" s="1235"/>
      <c r="J84" s="1235"/>
      <c r="K84" s="1235"/>
      <c r="L84" s="1238"/>
      <c r="M84" s="1293"/>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27"/>
      <c r="B85" s="1224"/>
      <c r="C85" s="1224"/>
      <c r="D85" s="1224"/>
      <c r="E85" s="1224"/>
      <c r="F85" s="1224"/>
      <c r="G85" s="1236"/>
      <c r="H85" s="1236"/>
      <c r="I85" s="1236"/>
      <c r="J85" s="1236"/>
      <c r="K85" s="1236"/>
      <c r="L85" s="1239"/>
      <c r="M85" s="1294"/>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6"/>
      <c r="B87" s="1223"/>
      <c r="C87" s="1223"/>
      <c r="D87" s="1223"/>
      <c r="E87" s="1223"/>
      <c r="F87" s="1223"/>
      <c r="G87" s="1235"/>
      <c r="H87" s="1235"/>
      <c r="I87" s="1235"/>
      <c r="J87" s="1235"/>
      <c r="K87" s="1235"/>
      <c r="L87" s="1238"/>
      <c r="M87" s="1293"/>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27"/>
      <c r="B88" s="1224"/>
      <c r="C88" s="1224"/>
      <c r="D88" s="1224"/>
      <c r="E88" s="1224"/>
      <c r="F88" s="1224"/>
      <c r="G88" s="1236"/>
      <c r="H88" s="1236"/>
      <c r="I88" s="1236"/>
      <c r="J88" s="1236"/>
      <c r="K88" s="1236"/>
      <c r="L88" s="1239"/>
      <c r="M88" s="1294"/>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6"/>
      <c r="B90" s="1223"/>
      <c r="C90" s="1223"/>
      <c r="D90" s="1223"/>
      <c r="E90" s="1223"/>
      <c r="F90" s="1223"/>
      <c r="G90" s="1235"/>
      <c r="H90" s="1235"/>
      <c r="I90" s="1235"/>
      <c r="J90" s="1235"/>
      <c r="K90" s="1235"/>
      <c r="L90" s="1238"/>
      <c r="M90" s="1293"/>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27"/>
      <c r="B91" s="1224"/>
      <c r="C91" s="1224"/>
      <c r="D91" s="1224"/>
      <c r="E91" s="1224"/>
      <c r="F91" s="1224"/>
      <c r="G91" s="1236"/>
      <c r="H91" s="1236"/>
      <c r="I91" s="1236"/>
      <c r="J91" s="1236"/>
      <c r="K91" s="1236"/>
      <c r="L91" s="1239"/>
      <c r="M91" s="1294"/>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6"/>
      <c r="B93" s="1223"/>
      <c r="C93" s="1223"/>
      <c r="D93" s="1223"/>
      <c r="E93" s="1223"/>
      <c r="F93" s="1223"/>
      <c r="G93" s="1235"/>
      <c r="H93" s="1235"/>
      <c r="I93" s="1235"/>
      <c r="J93" s="1235"/>
      <c r="K93" s="1235"/>
      <c r="L93" s="1238"/>
      <c r="M93" s="1293"/>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27"/>
      <c r="B94" s="1224"/>
      <c r="C94" s="1224"/>
      <c r="D94" s="1224"/>
      <c r="E94" s="1224"/>
      <c r="F94" s="1224"/>
      <c r="G94" s="1236"/>
      <c r="H94" s="1236"/>
      <c r="I94" s="1236"/>
      <c r="J94" s="1236"/>
      <c r="K94" s="1236"/>
      <c r="L94" s="1239"/>
      <c r="M94" s="1294"/>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6"/>
      <c r="B96" s="1223"/>
      <c r="C96" s="1223"/>
      <c r="D96" s="1223"/>
      <c r="E96" s="1223"/>
      <c r="F96" s="1223"/>
      <c r="G96" s="1235"/>
      <c r="H96" s="1235"/>
      <c r="I96" s="1235"/>
      <c r="J96" s="1235"/>
      <c r="K96" s="1235"/>
      <c r="L96" s="1238"/>
      <c r="M96" s="1293"/>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27"/>
      <c r="B97" s="1224"/>
      <c r="C97" s="1224"/>
      <c r="D97" s="1224"/>
      <c r="E97" s="1224"/>
      <c r="F97" s="1224"/>
      <c r="G97" s="1236"/>
      <c r="H97" s="1236"/>
      <c r="I97" s="1236"/>
      <c r="J97" s="1236"/>
      <c r="K97" s="1236"/>
      <c r="L97" s="1239"/>
      <c r="M97" s="1294"/>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6"/>
      <c r="B99" s="1223"/>
      <c r="C99" s="1223"/>
      <c r="D99" s="1223"/>
      <c r="E99" s="1223"/>
      <c r="F99" s="1223"/>
      <c r="G99" s="1235"/>
      <c r="H99" s="1235"/>
      <c r="I99" s="1235"/>
      <c r="J99" s="1235"/>
      <c r="K99" s="1235"/>
      <c r="L99" s="1238"/>
      <c r="M99" s="1293"/>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27"/>
      <c r="B100" s="1224"/>
      <c r="C100" s="1224"/>
      <c r="D100" s="1224"/>
      <c r="E100" s="1224"/>
      <c r="F100" s="1224"/>
      <c r="G100" s="1236"/>
      <c r="H100" s="1236"/>
      <c r="I100" s="1236"/>
      <c r="J100" s="1236"/>
      <c r="K100" s="1236"/>
      <c r="L100" s="1239"/>
      <c r="M100" s="1294"/>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6"/>
      <c r="B102" s="1223"/>
      <c r="C102" s="1223"/>
      <c r="D102" s="1223"/>
      <c r="E102" s="1223"/>
      <c r="F102" s="1223"/>
      <c r="G102" s="1235"/>
      <c r="H102" s="1235"/>
      <c r="I102" s="1235"/>
      <c r="J102" s="1235"/>
      <c r="K102" s="1235"/>
      <c r="L102" s="1238"/>
      <c r="M102" s="1293"/>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27"/>
      <c r="B103" s="1224"/>
      <c r="C103" s="1224"/>
      <c r="D103" s="1224"/>
      <c r="E103" s="1224"/>
      <c r="F103" s="1224"/>
      <c r="G103" s="1236"/>
      <c r="H103" s="1236"/>
      <c r="I103" s="1236"/>
      <c r="J103" s="1236"/>
      <c r="K103" s="1236"/>
      <c r="L103" s="1239"/>
      <c r="M103" s="1294"/>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6"/>
      <c r="B105" s="1223"/>
      <c r="C105" s="1223"/>
      <c r="D105" s="1223"/>
      <c r="E105" s="1223"/>
      <c r="F105" s="1223"/>
      <c r="G105" s="1235"/>
      <c r="H105" s="1235"/>
      <c r="I105" s="1235"/>
      <c r="J105" s="1235"/>
      <c r="K105" s="1235"/>
      <c r="L105" s="1238"/>
      <c r="M105" s="1293"/>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27"/>
      <c r="B106" s="1224"/>
      <c r="C106" s="1224"/>
      <c r="D106" s="1224"/>
      <c r="E106" s="1224"/>
      <c r="F106" s="1224"/>
      <c r="G106" s="1236"/>
      <c r="H106" s="1236"/>
      <c r="I106" s="1236"/>
      <c r="J106" s="1236"/>
      <c r="K106" s="1236"/>
      <c r="L106" s="1239"/>
      <c r="M106" s="1294"/>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6"/>
      <c r="B108" s="1223"/>
      <c r="C108" s="1223"/>
      <c r="D108" s="1223"/>
      <c r="E108" s="1223"/>
      <c r="F108" s="1223"/>
      <c r="G108" s="1235"/>
      <c r="H108" s="1235"/>
      <c r="I108" s="1235"/>
      <c r="J108" s="1235"/>
      <c r="K108" s="1235"/>
      <c r="L108" s="1238"/>
      <c r="M108" s="1293"/>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27"/>
      <c r="B109" s="1224"/>
      <c r="C109" s="1224"/>
      <c r="D109" s="1224"/>
      <c r="E109" s="1224"/>
      <c r="F109" s="1224"/>
      <c r="G109" s="1236"/>
      <c r="H109" s="1236"/>
      <c r="I109" s="1236"/>
      <c r="J109" s="1236"/>
      <c r="K109" s="1236"/>
      <c r="L109" s="1239"/>
      <c r="M109" s="1294"/>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6"/>
      <c r="B111" s="1223"/>
      <c r="C111" s="1223"/>
      <c r="D111" s="1223"/>
      <c r="E111" s="1223"/>
      <c r="F111" s="1223"/>
      <c r="G111" s="1235"/>
      <c r="H111" s="1235"/>
      <c r="I111" s="1235"/>
      <c r="J111" s="1235"/>
      <c r="K111" s="1235"/>
      <c r="L111" s="1238"/>
      <c r="M111" s="1293"/>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27"/>
      <c r="B112" s="1224"/>
      <c r="C112" s="1224"/>
      <c r="D112" s="1224"/>
      <c r="E112" s="1224"/>
      <c r="F112" s="1224"/>
      <c r="G112" s="1236"/>
      <c r="H112" s="1236"/>
      <c r="I112" s="1236"/>
      <c r="J112" s="1236"/>
      <c r="K112" s="1236"/>
      <c r="L112" s="1239"/>
      <c r="M112" s="1294"/>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6"/>
      <c r="B114" s="1223"/>
      <c r="C114" s="1223"/>
      <c r="D114" s="1223"/>
      <c r="E114" s="1223"/>
      <c r="F114" s="1223"/>
      <c r="G114" s="1235"/>
      <c r="H114" s="1235"/>
      <c r="I114" s="1235"/>
      <c r="J114" s="1235"/>
      <c r="K114" s="1235"/>
      <c r="L114" s="1238"/>
      <c r="M114" s="1293"/>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27"/>
      <c r="B115" s="1224"/>
      <c r="C115" s="1224"/>
      <c r="D115" s="1224"/>
      <c r="E115" s="1224"/>
      <c r="F115" s="1224"/>
      <c r="G115" s="1236"/>
      <c r="H115" s="1236"/>
      <c r="I115" s="1236"/>
      <c r="J115" s="1236"/>
      <c r="K115" s="1236"/>
      <c r="L115" s="1239"/>
      <c r="M115" s="1294"/>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6"/>
      <c r="B117" s="1223"/>
      <c r="C117" s="1223"/>
      <c r="D117" s="1223"/>
      <c r="E117" s="1223"/>
      <c r="F117" s="1223"/>
      <c r="G117" s="1235"/>
      <c r="H117" s="1235"/>
      <c r="I117" s="1235"/>
      <c r="J117" s="1235"/>
      <c r="K117" s="1235"/>
      <c r="L117" s="1238"/>
      <c r="M117" s="1293"/>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27"/>
      <c r="B118" s="1224"/>
      <c r="C118" s="1224"/>
      <c r="D118" s="1224"/>
      <c r="E118" s="1224"/>
      <c r="F118" s="1224"/>
      <c r="G118" s="1236"/>
      <c r="H118" s="1236"/>
      <c r="I118" s="1236"/>
      <c r="J118" s="1236"/>
      <c r="K118" s="1236"/>
      <c r="L118" s="1239"/>
      <c r="M118" s="1294"/>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6"/>
      <c r="B120" s="1223"/>
      <c r="C120" s="1223"/>
      <c r="D120" s="1223"/>
      <c r="E120" s="1223"/>
      <c r="F120" s="1223"/>
      <c r="G120" s="1235"/>
      <c r="H120" s="1235"/>
      <c r="I120" s="1235"/>
      <c r="J120" s="1235"/>
      <c r="K120" s="1235"/>
      <c r="L120" s="1238"/>
      <c r="M120" s="1293"/>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27"/>
      <c r="B121" s="1224"/>
      <c r="C121" s="1224"/>
      <c r="D121" s="1224"/>
      <c r="E121" s="1224"/>
      <c r="F121" s="1224"/>
      <c r="G121" s="1236"/>
      <c r="H121" s="1236"/>
      <c r="I121" s="1236"/>
      <c r="J121" s="1236"/>
      <c r="K121" s="1236"/>
      <c r="L121" s="1239"/>
      <c r="M121" s="1294"/>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6"/>
      <c r="B123" s="1223"/>
      <c r="C123" s="1223"/>
      <c r="D123" s="1223"/>
      <c r="E123" s="1223"/>
      <c r="F123" s="1223"/>
      <c r="G123" s="1235"/>
      <c r="H123" s="1235"/>
      <c r="I123" s="1235"/>
      <c r="J123" s="1235"/>
      <c r="K123" s="1235"/>
      <c r="L123" s="1238"/>
      <c r="M123" s="1293"/>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27"/>
      <c r="B124" s="1224"/>
      <c r="C124" s="1224"/>
      <c r="D124" s="1224"/>
      <c r="E124" s="1224"/>
      <c r="F124" s="1224"/>
      <c r="G124" s="1236"/>
      <c r="H124" s="1236"/>
      <c r="I124" s="1236"/>
      <c r="J124" s="1236"/>
      <c r="K124" s="1236"/>
      <c r="L124" s="1239"/>
      <c r="M124" s="1294"/>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6"/>
      <c r="B126" s="1223"/>
      <c r="C126" s="1223"/>
      <c r="D126" s="1223"/>
      <c r="E126" s="1223"/>
      <c r="F126" s="1223"/>
      <c r="G126" s="1235"/>
      <c r="H126" s="1235"/>
      <c r="I126" s="1235"/>
      <c r="J126" s="1235"/>
      <c r="K126" s="1235"/>
      <c r="L126" s="1238"/>
      <c r="M126" s="1293"/>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27"/>
      <c r="B127" s="1224"/>
      <c r="C127" s="1224"/>
      <c r="D127" s="1224"/>
      <c r="E127" s="1224"/>
      <c r="F127" s="1224"/>
      <c r="G127" s="1236"/>
      <c r="H127" s="1236"/>
      <c r="I127" s="1236"/>
      <c r="J127" s="1236"/>
      <c r="K127" s="1236"/>
      <c r="L127" s="1239"/>
      <c r="M127" s="1294"/>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6"/>
      <c r="B129" s="1223"/>
      <c r="C129" s="1223"/>
      <c r="D129" s="1223"/>
      <c r="E129" s="1223"/>
      <c r="F129" s="1223"/>
      <c r="G129" s="1235"/>
      <c r="H129" s="1235"/>
      <c r="I129" s="1235"/>
      <c r="J129" s="1235"/>
      <c r="K129" s="1235"/>
      <c r="L129" s="1238"/>
      <c r="M129" s="1293"/>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27"/>
      <c r="B130" s="1224"/>
      <c r="C130" s="1224"/>
      <c r="D130" s="1224"/>
      <c r="E130" s="1224"/>
      <c r="F130" s="1224"/>
      <c r="G130" s="1236"/>
      <c r="H130" s="1236"/>
      <c r="I130" s="1236"/>
      <c r="J130" s="1236"/>
      <c r="K130" s="1236"/>
      <c r="L130" s="1239"/>
      <c r="M130" s="1294"/>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6"/>
      <c r="B132" s="1223"/>
      <c r="C132" s="1223"/>
      <c r="D132" s="1223"/>
      <c r="E132" s="1223"/>
      <c r="F132" s="1223"/>
      <c r="G132" s="1235"/>
      <c r="H132" s="1235"/>
      <c r="I132" s="1235"/>
      <c r="J132" s="1235"/>
      <c r="K132" s="1235"/>
      <c r="L132" s="1238"/>
      <c r="M132" s="1293"/>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27"/>
      <c r="B133" s="1224"/>
      <c r="C133" s="1224"/>
      <c r="D133" s="1224"/>
      <c r="E133" s="1224"/>
      <c r="F133" s="1224"/>
      <c r="G133" s="1236"/>
      <c r="H133" s="1236"/>
      <c r="I133" s="1236"/>
      <c r="J133" s="1236"/>
      <c r="K133" s="1236"/>
      <c r="L133" s="1239"/>
      <c r="M133" s="1294"/>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6"/>
      <c r="B135" s="1223"/>
      <c r="C135" s="1223"/>
      <c r="D135" s="1223"/>
      <c r="E135" s="1223"/>
      <c r="F135" s="1223"/>
      <c r="G135" s="1235"/>
      <c r="H135" s="1235"/>
      <c r="I135" s="1235"/>
      <c r="J135" s="1235"/>
      <c r="K135" s="1235"/>
      <c r="L135" s="1238"/>
      <c r="M135" s="1293"/>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27"/>
      <c r="B136" s="1224"/>
      <c r="C136" s="1224"/>
      <c r="D136" s="1224"/>
      <c r="E136" s="1224"/>
      <c r="F136" s="1224"/>
      <c r="G136" s="1236"/>
      <c r="H136" s="1236"/>
      <c r="I136" s="1236"/>
      <c r="J136" s="1236"/>
      <c r="K136" s="1236"/>
      <c r="L136" s="1239"/>
      <c r="M136" s="1294"/>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6"/>
      <c r="B138" s="1223"/>
      <c r="C138" s="1223"/>
      <c r="D138" s="1223"/>
      <c r="E138" s="1223"/>
      <c r="F138" s="1223"/>
      <c r="G138" s="1235"/>
      <c r="H138" s="1235"/>
      <c r="I138" s="1235"/>
      <c r="J138" s="1235"/>
      <c r="K138" s="1235"/>
      <c r="L138" s="1238"/>
      <c r="M138" s="1293"/>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27"/>
      <c r="B139" s="1224"/>
      <c r="C139" s="1224"/>
      <c r="D139" s="1224"/>
      <c r="E139" s="1224"/>
      <c r="F139" s="1224"/>
      <c r="G139" s="1236"/>
      <c r="H139" s="1236"/>
      <c r="I139" s="1236"/>
      <c r="J139" s="1236"/>
      <c r="K139" s="1236"/>
      <c r="L139" s="1239"/>
      <c r="M139" s="1294"/>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6"/>
      <c r="B141" s="1223"/>
      <c r="C141" s="1223"/>
      <c r="D141" s="1223"/>
      <c r="E141" s="1223"/>
      <c r="F141" s="1223"/>
      <c r="G141" s="1235"/>
      <c r="H141" s="1235"/>
      <c r="I141" s="1235"/>
      <c r="J141" s="1235"/>
      <c r="K141" s="1235"/>
      <c r="L141" s="1238"/>
      <c r="M141" s="1293"/>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27"/>
      <c r="B142" s="1224"/>
      <c r="C142" s="1224"/>
      <c r="D142" s="1224"/>
      <c r="E142" s="1224"/>
      <c r="F142" s="1224"/>
      <c r="G142" s="1236"/>
      <c r="H142" s="1236"/>
      <c r="I142" s="1236"/>
      <c r="J142" s="1236"/>
      <c r="K142" s="1236"/>
      <c r="L142" s="1239"/>
      <c r="M142" s="1294"/>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6"/>
      <c r="B144" s="1223"/>
      <c r="C144" s="1223"/>
      <c r="D144" s="1223"/>
      <c r="E144" s="1223"/>
      <c r="F144" s="1223"/>
      <c r="G144" s="1235"/>
      <c r="H144" s="1235"/>
      <c r="I144" s="1235"/>
      <c r="J144" s="1235"/>
      <c r="K144" s="1235"/>
      <c r="L144" s="1238"/>
      <c r="M144" s="1293"/>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27"/>
      <c r="B145" s="1224"/>
      <c r="C145" s="1224"/>
      <c r="D145" s="1224"/>
      <c r="E145" s="1224"/>
      <c r="F145" s="1224"/>
      <c r="G145" s="1236"/>
      <c r="H145" s="1236"/>
      <c r="I145" s="1236"/>
      <c r="J145" s="1236"/>
      <c r="K145" s="1236"/>
      <c r="L145" s="1239"/>
      <c r="M145" s="1294"/>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6"/>
      <c r="B147" s="1223"/>
      <c r="C147" s="1223"/>
      <c r="D147" s="1223"/>
      <c r="E147" s="1223"/>
      <c r="F147" s="1223"/>
      <c r="G147" s="1235"/>
      <c r="H147" s="1235"/>
      <c r="I147" s="1235"/>
      <c r="J147" s="1235"/>
      <c r="K147" s="1235"/>
      <c r="L147" s="1238"/>
      <c r="M147" s="1293"/>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27"/>
      <c r="B148" s="1224"/>
      <c r="C148" s="1224"/>
      <c r="D148" s="1224"/>
      <c r="E148" s="1224"/>
      <c r="F148" s="1224"/>
      <c r="G148" s="1236"/>
      <c r="H148" s="1236"/>
      <c r="I148" s="1236"/>
      <c r="J148" s="1236"/>
      <c r="K148" s="1236"/>
      <c r="L148" s="1239"/>
      <c r="M148" s="1294"/>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6"/>
      <c r="B150" s="1223"/>
      <c r="C150" s="1223"/>
      <c r="D150" s="1223"/>
      <c r="E150" s="1223"/>
      <c r="F150" s="1223"/>
      <c r="G150" s="1235"/>
      <c r="H150" s="1235"/>
      <c r="I150" s="1235"/>
      <c r="J150" s="1235"/>
      <c r="K150" s="1235"/>
      <c r="L150" s="1238"/>
      <c r="M150" s="1293"/>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27"/>
      <c r="B151" s="1224"/>
      <c r="C151" s="1224"/>
      <c r="D151" s="1224"/>
      <c r="E151" s="1224"/>
      <c r="F151" s="1224"/>
      <c r="G151" s="1236"/>
      <c r="H151" s="1236"/>
      <c r="I151" s="1236"/>
      <c r="J151" s="1236"/>
      <c r="K151" s="1236"/>
      <c r="L151" s="1239"/>
      <c r="M151" s="1294"/>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6"/>
      <c r="B153" s="1223"/>
      <c r="C153" s="1223"/>
      <c r="D153" s="1223"/>
      <c r="E153" s="1223"/>
      <c r="F153" s="1223"/>
      <c r="G153" s="1235"/>
      <c r="H153" s="1235"/>
      <c r="I153" s="1235"/>
      <c r="J153" s="1235"/>
      <c r="K153" s="1235"/>
      <c r="L153" s="1238"/>
      <c r="M153" s="1293"/>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27"/>
      <c r="B154" s="1224"/>
      <c r="C154" s="1224"/>
      <c r="D154" s="1224"/>
      <c r="E154" s="1224"/>
      <c r="F154" s="1224"/>
      <c r="G154" s="1236"/>
      <c r="H154" s="1236"/>
      <c r="I154" s="1236"/>
      <c r="J154" s="1236"/>
      <c r="K154" s="1236"/>
      <c r="L154" s="1239"/>
      <c r="M154" s="1294"/>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6"/>
      <c r="B156" s="1223"/>
      <c r="C156" s="1223"/>
      <c r="D156" s="1223"/>
      <c r="E156" s="1223"/>
      <c r="F156" s="1223"/>
      <c r="G156" s="1235"/>
      <c r="H156" s="1235"/>
      <c r="I156" s="1235"/>
      <c r="J156" s="1235"/>
      <c r="K156" s="1235"/>
      <c r="L156" s="1238"/>
      <c r="M156" s="1293"/>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27"/>
      <c r="B157" s="1224"/>
      <c r="C157" s="1224"/>
      <c r="D157" s="1224"/>
      <c r="E157" s="1224"/>
      <c r="F157" s="1224"/>
      <c r="G157" s="1236"/>
      <c r="H157" s="1236"/>
      <c r="I157" s="1236"/>
      <c r="J157" s="1236"/>
      <c r="K157" s="1236"/>
      <c r="L157" s="1239"/>
      <c r="M157" s="1294"/>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6"/>
      <c r="B159" s="1223"/>
      <c r="C159" s="1223"/>
      <c r="D159" s="1223"/>
      <c r="E159" s="1223"/>
      <c r="F159" s="1223"/>
      <c r="G159" s="1235"/>
      <c r="H159" s="1235"/>
      <c r="I159" s="1235"/>
      <c r="J159" s="1235"/>
      <c r="K159" s="1235"/>
      <c r="L159" s="1238"/>
      <c r="M159" s="1293"/>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27"/>
      <c r="B160" s="1224"/>
      <c r="C160" s="1224"/>
      <c r="D160" s="1224"/>
      <c r="E160" s="1224"/>
      <c r="F160" s="1224"/>
      <c r="G160" s="1236"/>
      <c r="H160" s="1236"/>
      <c r="I160" s="1236"/>
      <c r="J160" s="1236"/>
      <c r="K160" s="1236"/>
      <c r="L160" s="1239"/>
      <c r="M160" s="1294"/>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6"/>
      <c r="B162" s="1223"/>
      <c r="C162" s="1223"/>
      <c r="D162" s="1223"/>
      <c r="E162" s="1223"/>
      <c r="F162" s="1223"/>
      <c r="G162" s="1235"/>
      <c r="H162" s="1235"/>
      <c r="I162" s="1235"/>
      <c r="J162" s="1235"/>
      <c r="K162" s="1235"/>
      <c r="L162" s="1238"/>
      <c r="M162" s="1293"/>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27"/>
      <c r="B163" s="1224"/>
      <c r="C163" s="1224"/>
      <c r="D163" s="1224"/>
      <c r="E163" s="1224"/>
      <c r="F163" s="1224"/>
      <c r="G163" s="1236"/>
      <c r="H163" s="1236"/>
      <c r="I163" s="1236"/>
      <c r="J163" s="1236"/>
      <c r="K163" s="1236"/>
      <c r="L163" s="1239"/>
      <c r="M163" s="1294"/>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6"/>
      <c r="B165" s="1223"/>
      <c r="C165" s="1223"/>
      <c r="D165" s="1223"/>
      <c r="E165" s="1223"/>
      <c r="F165" s="1223"/>
      <c r="G165" s="1235"/>
      <c r="H165" s="1235"/>
      <c r="I165" s="1235"/>
      <c r="J165" s="1235"/>
      <c r="K165" s="1235"/>
      <c r="L165" s="1238"/>
      <c r="M165" s="1293"/>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27"/>
      <c r="B166" s="1224"/>
      <c r="C166" s="1224"/>
      <c r="D166" s="1224"/>
      <c r="E166" s="1224"/>
      <c r="F166" s="1224"/>
      <c r="G166" s="1236"/>
      <c r="H166" s="1236"/>
      <c r="I166" s="1236"/>
      <c r="J166" s="1236"/>
      <c r="K166" s="1236"/>
      <c r="L166" s="1239"/>
      <c r="M166" s="1294"/>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6"/>
      <c r="B168" s="1223"/>
      <c r="C168" s="1223"/>
      <c r="D168" s="1223"/>
      <c r="E168" s="1223"/>
      <c r="F168" s="1223"/>
      <c r="G168" s="1235"/>
      <c r="H168" s="1235"/>
      <c r="I168" s="1235"/>
      <c r="J168" s="1235"/>
      <c r="K168" s="1235"/>
      <c r="L168" s="1238"/>
      <c r="M168" s="1293"/>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27"/>
      <c r="B169" s="1224"/>
      <c r="C169" s="1224"/>
      <c r="D169" s="1224"/>
      <c r="E169" s="1224"/>
      <c r="F169" s="1224"/>
      <c r="G169" s="1236"/>
      <c r="H169" s="1236"/>
      <c r="I169" s="1236"/>
      <c r="J169" s="1236"/>
      <c r="K169" s="1236"/>
      <c r="L169" s="1239"/>
      <c r="M169" s="1294"/>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6"/>
      <c r="B171" s="1223"/>
      <c r="C171" s="1223"/>
      <c r="D171" s="1223"/>
      <c r="E171" s="1223"/>
      <c r="F171" s="1223"/>
      <c r="G171" s="1235"/>
      <c r="H171" s="1235"/>
      <c r="I171" s="1235"/>
      <c r="J171" s="1235"/>
      <c r="K171" s="1235"/>
      <c r="L171" s="1238"/>
      <c r="M171" s="1293"/>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27"/>
      <c r="B172" s="1224"/>
      <c r="C172" s="1224"/>
      <c r="D172" s="1224"/>
      <c r="E172" s="1224"/>
      <c r="F172" s="1224"/>
      <c r="G172" s="1236"/>
      <c r="H172" s="1236"/>
      <c r="I172" s="1236"/>
      <c r="J172" s="1236"/>
      <c r="K172" s="1236"/>
      <c r="L172" s="1239"/>
      <c r="M172" s="1294"/>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6"/>
      <c r="B174" s="1223"/>
      <c r="C174" s="1223"/>
      <c r="D174" s="1223"/>
      <c r="E174" s="1223"/>
      <c r="F174" s="1223"/>
      <c r="G174" s="1235"/>
      <c r="H174" s="1235"/>
      <c r="I174" s="1235"/>
      <c r="J174" s="1235"/>
      <c r="K174" s="1235"/>
      <c r="L174" s="1238"/>
      <c r="M174" s="1293"/>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27"/>
      <c r="B175" s="1224"/>
      <c r="C175" s="1224"/>
      <c r="D175" s="1224"/>
      <c r="E175" s="1224"/>
      <c r="F175" s="1224"/>
      <c r="G175" s="1236"/>
      <c r="H175" s="1236"/>
      <c r="I175" s="1236"/>
      <c r="J175" s="1236"/>
      <c r="K175" s="1236"/>
      <c r="L175" s="1239"/>
      <c r="M175" s="1294"/>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6"/>
      <c r="B177" s="1223"/>
      <c r="C177" s="1223"/>
      <c r="D177" s="1223"/>
      <c r="E177" s="1223"/>
      <c r="F177" s="1223"/>
      <c r="G177" s="1235"/>
      <c r="H177" s="1235"/>
      <c r="I177" s="1235"/>
      <c r="J177" s="1235"/>
      <c r="K177" s="1235"/>
      <c r="L177" s="1238"/>
      <c r="M177" s="1293"/>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27"/>
      <c r="B178" s="1224"/>
      <c r="C178" s="1224"/>
      <c r="D178" s="1224"/>
      <c r="E178" s="1224"/>
      <c r="F178" s="1224"/>
      <c r="G178" s="1236"/>
      <c r="H178" s="1236"/>
      <c r="I178" s="1236"/>
      <c r="J178" s="1236"/>
      <c r="K178" s="1236"/>
      <c r="L178" s="1239"/>
      <c r="M178" s="1294"/>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6"/>
      <c r="B180" s="1223"/>
      <c r="C180" s="1223"/>
      <c r="D180" s="1223"/>
      <c r="E180" s="1223"/>
      <c r="F180" s="1223"/>
      <c r="G180" s="1235"/>
      <c r="H180" s="1235"/>
      <c r="I180" s="1235"/>
      <c r="J180" s="1235"/>
      <c r="K180" s="1235"/>
      <c r="L180" s="1238"/>
      <c r="M180" s="1293"/>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27"/>
      <c r="B181" s="1224"/>
      <c r="C181" s="1224"/>
      <c r="D181" s="1224"/>
      <c r="E181" s="1224"/>
      <c r="F181" s="1224"/>
      <c r="G181" s="1236"/>
      <c r="H181" s="1236"/>
      <c r="I181" s="1236"/>
      <c r="J181" s="1236"/>
      <c r="K181" s="1236"/>
      <c r="L181" s="1239"/>
      <c r="M181" s="1294"/>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6"/>
      <c r="B183" s="1223"/>
      <c r="C183" s="1223"/>
      <c r="D183" s="1223"/>
      <c r="E183" s="1223"/>
      <c r="F183" s="1223"/>
      <c r="G183" s="1235"/>
      <c r="H183" s="1235"/>
      <c r="I183" s="1235"/>
      <c r="J183" s="1235"/>
      <c r="K183" s="1235"/>
      <c r="L183" s="1238"/>
      <c r="M183" s="1293"/>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27"/>
      <c r="B184" s="1224"/>
      <c r="C184" s="1224"/>
      <c r="D184" s="1224"/>
      <c r="E184" s="1224"/>
      <c r="F184" s="1224"/>
      <c r="G184" s="1236"/>
      <c r="H184" s="1236"/>
      <c r="I184" s="1236"/>
      <c r="J184" s="1236"/>
      <c r="K184" s="1236"/>
      <c r="L184" s="1239"/>
      <c r="M184" s="1294"/>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6"/>
      <c r="B186" s="1223"/>
      <c r="C186" s="1223"/>
      <c r="D186" s="1223"/>
      <c r="E186" s="1223"/>
      <c r="F186" s="1223"/>
      <c r="G186" s="1235"/>
      <c r="H186" s="1235"/>
      <c r="I186" s="1235"/>
      <c r="J186" s="1235"/>
      <c r="K186" s="1235"/>
      <c r="L186" s="1238"/>
      <c r="M186" s="1293"/>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27"/>
      <c r="B187" s="1224"/>
      <c r="C187" s="1224"/>
      <c r="D187" s="1224"/>
      <c r="E187" s="1224"/>
      <c r="F187" s="1224"/>
      <c r="G187" s="1236"/>
      <c r="H187" s="1236"/>
      <c r="I187" s="1236"/>
      <c r="J187" s="1236"/>
      <c r="K187" s="1236"/>
      <c r="L187" s="1239"/>
      <c r="M187" s="1294"/>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6"/>
      <c r="B189" s="1223"/>
      <c r="C189" s="1223"/>
      <c r="D189" s="1223"/>
      <c r="E189" s="1223"/>
      <c r="F189" s="1223"/>
      <c r="G189" s="1235"/>
      <c r="H189" s="1235"/>
      <c r="I189" s="1235"/>
      <c r="J189" s="1235"/>
      <c r="K189" s="1235"/>
      <c r="L189" s="1238"/>
      <c r="M189" s="1293"/>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27"/>
      <c r="B190" s="1224"/>
      <c r="C190" s="1224"/>
      <c r="D190" s="1224"/>
      <c r="E190" s="1224"/>
      <c r="F190" s="1224"/>
      <c r="G190" s="1236"/>
      <c r="H190" s="1236"/>
      <c r="I190" s="1236"/>
      <c r="J190" s="1236"/>
      <c r="K190" s="1236"/>
      <c r="L190" s="1239"/>
      <c r="M190" s="1294"/>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6"/>
      <c r="B192" s="1223"/>
      <c r="C192" s="1223"/>
      <c r="D192" s="1223"/>
      <c r="E192" s="1223"/>
      <c r="F192" s="1223"/>
      <c r="G192" s="1235"/>
      <c r="H192" s="1235"/>
      <c r="I192" s="1235"/>
      <c r="J192" s="1235"/>
      <c r="K192" s="1235"/>
      <c r="L192" s="1238"/>
      <c r="M192" s="1293"/>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27"/>
      <c r="B193" s="1224"/>
      <c r="C193" s="1224"/>
      <c r="D193" s="1224"/>
      <c r="E193" s="1224"/>
      <c r="F193" s="1224"/>
      <c r="G193" s="1236"/>
      <c r="H193" s="1236"/>
      <c r="I193" s="1236"/>
      <c r="J193" s="1236"/>
      <c r="K193" s="1236"/>
      <c r="L193" s="1239"/>
      <c r="M193" s="1294"/>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6"/>
      <c r="B195" s="1223"/>
      <c r="C195" s="1223"/>
      <c r="D195" s="1223"/>
      <c r="E195" s="1223"/>
      <c r="F195" s="1223"/>
      <c r="G195" s="1235"/>
      <c r="H195" s="1235"/>
      <c r="I195" s="1235"/>
      <c r="J195" s="1235"/>
      <c r="K195" s="1235"/>
      <c r="L195" s="1238"/>
      <c r="M195" s="1293"/>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27"/>
      <c r="B196" s="1224"/>
      <c r="C196" s="1224"/>
      <c r="D196" s="1224"/>
      <c r="E196" s="1224"/>
      <c r="F196" s="1224"/>
      <c r="G196" s="1236"/>
      <c r="H196" s="1236"/>
      <c r="I196" s="1236"/>
      <c r="J196" s="1236"/>
      <c r="K196" s="1236"/>
      <c r="L196" s="1239"/>
      <c r="M196" s="1294"/>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6"/>
      <c r="B198" s="1223"/>
      <c r="C198" s="1223"/>
      <c r="D198" s="1223"/>
      <c r="E198" s="1223"/>
      <c r="F198" s="1223"/>
      <c r="G198" s="1235"/>
      <c r="H198" s="1235"/>
      <c r="I198" s="1235"/>
      <c r="J198" s="1235"/>
      <c r="K198" s="1235"/>
      <c r="L198" s="1238"/>
      <c r="M198" s="1293"/>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27"/>
      <c r="B199" s="1224"/>
      <c r="C199" s="1224"/>
      <c r="D199" s="1224"/>
      <c r="E199" s="1224"/>
      <c r="F199" s="1224"/>
      <c r="G199" s="1236"/>
      <c r="H199" s="1236"/>
      <c r="I199" s="1236"/>
      <c r="J199" s="1236"/>
      <c r="K199" s="1236"/>
      <c r="L199" s="1239"/>
      <c r="M199" s="1294"/>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6"/>
      <c r="B201" s="1223"/>
      <c r="C201" s="1223"/>
      <c r="D201" s="1223"/>
      <c r="E201" s="1223"/>
      <c r="F201" s="1223"/>
      <c r="G201" s="1235"/>
      <c r="H201" s="1235"/>
      <c r="I201" s="1235"/>
      <c r="J201" s="1235"/>
      <c r="K201" s="1235"/>
      <c r="L201" s="1238"/>
      <c r="M201" s="1293"/>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27"/>
      <c r="B202" s="1224"/>
      <c r="C202" s="1224"/>
      <c r="D202" s="1224"/>
      <c r="E202" s="1224"/>
      <c r="F202" s="1224"/>
      <c r="G202" s="1236"/>
      <c r="H202" s="1236"/>
      <c r="I202" s="1236"/>
      <c r="J202" s="1236"/>
      <c r="K202" s="1236"/>
      <c r="L202" s="1239"/>
      <c r="M202" s="1294"/>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6"/>
      <c r="B204" s="1223"/>
      <c r="C204" s="1223"/>
      <c r="D204" s="1223"/>
      <c r="E204" s="1223"/>
      <c r="F204" s="1223"/>
      <c r="G204" s="1235"/>
      <c r="H204" s="1235"/>
      <c r="I204" s="1235"/>
      <c r="J204" s="1235"/>
      <c r="K204" s="1235"/>
      <c r="L204" s="1238"/>
      <c r="M204" s="1293"/>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27"/>
      <c r="B205" s="1224"/>
      <c r="C205" s="1224"/>
      <c r="D205" s="1224"/>
      <c r="E205" s="1224"/>
      <c r="F205" s="1224"/>
      <c r="G205" s="1236"/>
      <c r="H205" s="1236"/>
      <c r="I205" s="1236"/>
      <c r="J205" s="1236"/>
      <c r="K205" s="1236"/>
      <c r="L205" s="1239"/>
      <c r="M205" s="1294"/>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6"/>
      <c r="B207" s="1223"/>
      <c r="C207" s="1223"/>
      <c r="D207" s="1223"/>
      <c r="E207" s="1223"/>
      <c r="F207" s="1223"/>
      <c r="G207" s="1235"/>
      <c r="H207" s="1235"/>
      <c r="I207" s="1235"/>
      <c r="J207" s="1235"/>
      <c r="K207" s="1235"/>
      <c r="L207" s="1238"/>
      <c r="M207" s="1293"/>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27"/>
      <c r="B208" s="1224"/>
      <c r="C208" s="1224"/>
      <c r="D208" s="1224"/>
      <c r="E208" s="1224"/>
      <c r="F208" s="1224"/>
      <c r="G208" s="1236"/>
      <c r="H208" s="1236"/>
      <c r="I208" s="1236"/>
      <c r="J208" s="1236"/>
      <c r="K208" s="1236"/>
      <c r="L208" s="1239"/>
      <c r="M208" s="1294"/>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6"/>
      <c r="B210" s="1223"/>
      <c r="C210" s="1223"/>
      <c r="D210" s="1223"/>
      <c r="E210" s="1223"/>
      <c r="F210" s="1223"/>
      <c r="G210" s="1235"/>
      <c r="H210" s="1235"/>
      <c r="I210" s="1235"/>
      <c r="J210" s="1235"/>
      <c r="K210" s="1235"/>
      <c r="L210" s="1238"/>
      <c r="M210" s="1293"/>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27"/>
      <c r="B211" s="1224"/>
      <c r="C211" s="1224"/>
      <c r="D211" s="1224"/>
      <c r="E211" s="1224"/>
      <c r="F211" s="1224"/>
      <c r="G211" s="1236"/>
      <c r="H211" s="1236"/>
      <c r="I211" s="1236"/>
      <c r="J211" s="1236"/>
      <c r="K211" s="1236"/>
      <c r="L211" s="1239"/>
      <c r="M211" s="1294"/>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6"/>
      <c r="B213" s="1223"/>
      <c r="C213" s="1223"/>
      <c r="D213" s="1223"/>
      <c r="E213" s="1223"/>
      <c r="F213" s="1223"/>
      <c r="G213" s="1235"/>
      <c r="H213" s="1235"/>
      <c r="I213" s="1235"/>
      <c r="J213" s="1235"/>
      <c r="K213" s="1235"/>
      <c r="L213" s="1238"/>
      <c r="M213" s="1293"/>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27"/>
      <c r="B214" s="1224"/>
      <c r="C214" s="1224"/>
      <c r="D214" s="1224"/>
      <c r="E214" s="1224"/>
      <c r="F214" s="1224"/>
      <c r="G214" s="1236"/>
      <c r="H214" s="1236"/>
      <c r="I214" s="1236"/>
      <c r="J214" s="1236"/>
      <c r="K214" s="1236"/>
      <c r="L214" s="1239"/>
      <c r="M214" s="1294"/>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6"/>
      <c r="B216" s="1223"/>
      <c r="C216" s="1223"/>
      <c r="D216" s="1223"/>
      <c r="E216" s="1223"/>
      <c r="F216" s="1223"/>
      <c r="G216" s="1235"/>
      <c r="H216" s="1235"/>
      <c r="I216" s="1235"/>
      <c r="J216" s="1235"/>
      <c r="K216" s="1235"/>
      <c r="L216" s="1238"/>
      <c r="M216" s="1293"/>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27"/>
      <c r="B217" s="1224"/>
      <c r="C217" s="1224"/>
      <c r="D217" s="1224"/>
      <c r="E217" s="1224"/>
      <c r="F217" s="1224"/>
      <c r="G217" s="1236"/>
      <c r="H217" s="1236"/>
      <c r="I217" s="1236"/>
      <c r="J217" s="1236"/>
      <c r="K217" s="1236"/>
      <c r="L217" s="1239"/>
      <c r="M217" s="1294"/>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6"/>
      <c r="B219" s="1223"/>
      <c r="C219" s="1223"/>
      <c r="D219" s="1223"/>
      <c r="E219" s="1223"/>
      <c r="F219" s="1223"/>
      <c r="G219" s="1235"/>
      <c r="H219" s="1235"/>
      <c r="I219" s="1235"/>
      <c r="J219" s="1235"/>
      <c r="K219" s="1235"/>
      <c r="L219" s="1238"/>
      <c r="M219" s="1293"/>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27"/>
      <c r="B220" s="1224"/>
      <c r="C220" s="1224"/>
      <c r="D220" s="1224"/>
      <c r="E220" s="1224"/>
      <c r="F220" s="1224"/>
      <c r="G220" s="1236"/>
      <c r="H220" s="1236"/>
      <c r="I220" s="1236"/>
      <c r="J220" s="1236"/>
      <c r="K220" s="1236"/>
      <c r="L220" s="1239"/>
      <c r="M220" s="1294"/>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6"/>
      <c r="B222" s="1223"/>
      <c r="C222" s="1223"/>
      <c r="D222" s="1223"/>
      <c r="E222" s="1223"/>
      <c r="F222" s="1223"/>
      <c r="G222" s="1235"/>
      <c r="H222" s="1235"/>
      <c r="I222" s="1235"/>
      <c r="J222" s="1235"/>
      <c r="K222" s="1235"/>
      <c r="L222" s="1238"/>
      <c r="M222" s="1293"/>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27"/>
      <c r="B223" s="1224"/>
      <c r="C223" s="1224"/>
      <c r="D223" s="1224"/>
      <c r="E223" s="1224"/>
      <c r="F223" s="1224"/>
      <c r="G223" s="1236"/>
      <c r="H223" s="1236"/>
      <c r="I223" s="1236"/>
      <c r="J223" s="1236"/>
      <c r="K223" s="1236"/>
      <c r="L223" s="1239"/>
      <c r="M223" s="1294"/>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6"/>
      <c r="B225" s="1223"/>
      <c r="C225" s="1223"/>
      <c r="D225" s="1223"/>
      <c r="E225" s="1223"/>
      <c r="F225" s="1223"/>
      <c r="G225" s="1235"/>
      <c r="H225" s="1235"/>
      <c r="I225" s="1235"/>
      <c r="J225" s="1235"/>
      <c r="K225" s="1235"/>
      <c r="L225" s="1238"/>
      <c r="M225" s="1293"/>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27"/>
      <c r="B226" s="1224"/>
      <c r="C226" s="1224"/>
      <c r="D226" s="1224"/>
      <c r="E226" s="1224"/>
      <c r="F226" s="1224"/>
      <c r="G226" s="1236"/>
      <c r="H226" s="1236"/>
      <c r="I226" s="1236"/>
      <c r="J226" s="1236"/>
      <c r="K226" s="1236"/>
      <c r="L226" s="1239"/>
      <c r="M226" s="1294"/>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6"/>
      <c r="B228" s="1223"/>
      <c r="C228" s="1223"/>
      <c r="D228" s="1223"/>
      <c r="E228" s="1223"/>
      <c r="F228" s="1223"/>
      <c r="G228" s="1235"/>
      <c r="H228" s="1235"/>
      <c r="I228" s="1235"/>
      <c r="J228" s="1235"/>
      <c r="K228" s="1235"/>
      <c r="L228" s="1238"/>
      <c r="M228" s="1293"/>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27"/>
      <c r="B229" s="1224"/>
      <c r="C229" s="1224"/>
      <c r="D229" s="1224"/>
      <c r="E229" s="1224"/>
      <c r="F229" s="1224"/>
      <c r="G229" s="1236"/>
      <c r="H229" s="1236"/>
      <c r="I229" s="1236"/>
      <c r="J229" s="1236"/>
      <c r="K229" s="1236"/>
      <c r="L229" s="1239"/>
      <c r="M229" s="1294"/>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6"/>
      <c r="B231" s="1223"/>
      <c r="C231" s="1223"/>
      <c r="D231" s="1223"/>
      <c r="E231" s="1223"/>
      <c r="F231" s="1223"/>
      <c r="G231" s="1235"/>
      <c r="H231" s="1235"/>
      <c r="I231" s="1235"/>
      <c r="J231" s="1235"/>
      <c r="K231" s="1235"/>
      <c r="L231" s="1238"/>
      <c r="M231" s="1293"/>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27"/>
      <c r="B232" s="1224"/>
      <c r="C232" s="1224"/>
      <c r="D232" s="1224"/>
      <c r="E232" s="1224"/>
      <c r="F232" s="1224"/>
      <c r="G232" s="1236"/>
      <c r="H232" s="1236"/>
      <c r="I232" s="1236"/>
      <c r="J232" s="1236"/>
      <c r="K232" s="1236"/>
      <c r="L232" s="1239"/>
      <c r="M232" s="1294"/>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6"/>
      <c r="B234" s="1223"/>
      <c r="C234" s="1223"/>
      <c r="D234" s="1223"/>
      <c r="E234" s="1223"/>
      <c r="F234" s="1223"/>
      <c r="G234" s="1235"/>
      <c r="H234" s="1235"/>
      <c r="I234" s="1235"/>
      <c r="J234" s="1235"/>
      <c r="K234" s="1235"/>
      <c r="L234" s="1238"/>
      <c r="M234" s="1293"/>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27"/>
      <c r="B235" s="1224"/>
      <c r="C235" s="1224"/>
      <c r="D235" s="1224"/>
      <c r="E235" s="1224"/>
      <c r="F235" s="1224"/>
      <c r="G235" s="1236"/>
      <c r="H235" s="1236"/>
      <c r="I235" s="1236"/>
      <c r="J235" s="1236"/>
      <c r="K235" s="1236"/>
      <c r="L235" s="1239"/>
      <c r="M235" s="1294"/>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6"/>
      <c r="B237" s="1223"/>
      <c r="C237" s="1223"/>
      <c r="D237" s="1223"/>
      <c r="E237" s="1223"/>
      <c r="F237" s="1223"/>
      <c r="G237" s="1235"/>
      <c r="H237" s="1235"/>
      <c r="I237" s="1235"/>
      <c r="J237" s="1235"/>
      <c r="K237" s="1235"/>
      <c r="L237" s="1238"/>
      <c r="M237" s="1293"/>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27"/>
      <c r="B238" s="1224"/>
      <c r="C238" s="1224"/>
      <c r="D238" s="1224"/>
      <c r="E238" s="1224"/>
      <c r="F238" s="1224"/>
      <c r="G238" s="1236"/>
      <c r="H238" s="1236"/>
      <c r="I238" s="1236"/>
      <c r="J238" s="1236"/>
      <c r="K238" s="1236"/>
      <c r="L238" s="1239"/>
      <c r="M238" s="1294"/>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6"/>
      <c r="B240" s="1223"/>
      <c r="C240" s="1223"/>
      <c r="D240" s="1223"/>
      <c r="E240" s="1223"/>
      <c r="F240" s="1223"/>
      <c r="G240" s="1235"/>
      <c r="H240" s="1235"/>
      <c r="I240" s="1235"/>
      <c r="J240" s="1235"/>
      <c r="K240" s="1235"/>
      <c r="L240" s="1238"/>
      <c r="M240" s="1293"/>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27"/>
      <c r="B241" s="1224"/>
      <c r="C241" s="1224"/>
      <c r="D241" s="1224"/>
      <c r="E241" s="1224"/>
      <c r="F241" s="1224"/>
      <c r="G241" s="1236"/>
      <c r="H241" s="1236"/>
      <c r="I241" s="1236"/>
      <c r="J241" s="1236"/>
      <c r="K241" s="1236"/>
      <c r="L241" s="1239"/>
      <c r="M241" s="1294"/>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6"/>
      <c r="B243" s="1223"/>
      <c r="C243" s="1223"/>
      <c r="D243" s="1223"/>
      <c r="E243" s="1223"/>
      <c r="F243" s="1223"/>
      <c r="G243" s="1235"/>
      <c r="H243" s="1235"/>
      <c r="I243" s="1235"/>
      <c r="J243" s="1235"/>
      <c r="K243" s="1235"/>
      <c r="L243" s="1238"/>
      <c r="M243" s="1293"/>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27"/>
      <c r="B244" s="1224"/>
      <c r="C244" s="1224"/>
      <c r="D244" s="1224"/>
      <c r="E244" s="1224"/>
      <c r="F244" s="1224"/>
      <c r="G244" s="1236"/>
      <c r="H244" s="1236"/>
      <c r="I244" s="1236"/>
      <c r="J244" s="1236"/>
      <c r="K244" s="1236"/>
      <c r="L244" s="1239"/>
      <c r="M244" s="1294"/>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6"/>
      <c r="B246" s="1223"/>
      <c r="C246" s="1223"/>
      <c r="D246" s="1223"/>
      <c r="E246" s="1223"/>
      <c r="F246" s="1223"/>
      <c r="G246" s="1235"/>
      <c r="H246" s="1235"/>
      <c r="I246" s="1235"/>
      <c r="J246" s="1235"/>
      <c r="K246" s="1235"/>
      <c r="L246" s="1238"/>
      <c r="M246" s="1293"/>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27"/>
      <c r="B247" s="1224"/>
      <c r="C247" s="1224"/>
      <c r="D247" s="1224"/>
      <c r="E247" s="1224"/>
      <c r="F247" s="1224"/>
      <c r="G247" s="1236"/>
      <c r="H247" s="1236"/>
      <c r="I247" s="1236"/>
      <c r="J247" s="1236"/>
      <c r="K247" s="1236"/>
      <c r="L247" s="1239"/>
      <c r="M247" s="1294"/>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6"/>
      <c r="B249" s="1223"/>
      <c r="C249" s="1223"/>
      <c r="D249" s="1223"/>
      <c r="E249" s="1223"/>
      <c r="F249" s="1223"/>
      <c r="G249" s="1235"/>
      <c r="H249" s="1235"/>
      <c r="I249" s="1235"/>
      <c r="J249" s="1235"/>
      <c r="K249" s="1235"/>
      <c r="L249" s="1238"/>
      <c r="M249" s="1293"/>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27"/>
      <c r="B250" s="1224"/>
      <c r="C250" s="1224"/>
      <c r="D250" s="1224"/>
      <c r="E250" s="1224"/>
      <c r="F250" s="1224"/>
      <c r="G250" s="1236"/>
      <c r="H250" s="1236"/>
      <c r="I250" s="1236"/>
      <c r="J250" s="1236"/>
      <c r="K250" s="1236"/>
      <c r="L250" s="1239"/>
      <c r="M250" s="1294"/>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6"/>
      <c r="B252" s="1223"/>
      <c r="C252" s="1223"/>
      <c r="D252" s="1223"/>
      <c r="E252" s="1223"/>
      <c r="F252" s="1223"/>
      <c r="G252" s="1235"/>
      <c r="H252" s="1235"/>
      <c r="I252" s="1235"/>
      <c r="J252" s="1235"/>
      <c r="K252" s="1235"/>
      <c r="L252" s="1238"/>
      <c r="M252" s="1293"/>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27"/>
      <c r="B253" s="1224"/>
      <c r="C253" s="1224"/>
      <c r="D253" s="1224"/>
      <c r="E253" s="1224"/>
      <c r="F253" s="1224"/>
      <c r="G253" s="1236"/>
      <c r="H253" s="1236"/>
      <c r="I253" s="1236"/>
      <c r="J253" s="1236"/>
      <c r="K253" s="1236"/>
      <c r="L253" s="1239"/>
      <c r="M253" s="1294"/>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6"/>
      <c r="B255" s="1223"/>
      <c r="C255" s="1223"/>
      <c r="D255" s="1223"/>
      <c r="E255" s="1223"/>
      <c r="F255" s="1223"/>
      <c r="G255" s="1235"/>
      <c r="H255" s="1235"/>
      <c r="I255" s="1235"/>
      <c r="J255" s="1235"/>
      <c r="K255" s="1235"/>
      <c r="L255" s="1238"/>
      <c r="M255" s="1293"/>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27"/>
      <c r="B256" s="1224"/>
      <c r="C256" s="1224"/>
      <c r="D256" s="1224"/>
      <c r="E256" s="1224"/>
      <c r="F256" s="1224"/>
      <c r="G256" s="1236"/>
      <c r="H256" s="1236"/>
      <c r="I256" s="1236"/>
      <c r="J256" s="1236"/>
      <c r="K256" s="1236"/>
      <c r="L256" s="1239"/>
      <c r="M256" s="1294"/>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6"/>
      <c r="B258" s="1223"/>
      <c r="C258" s="1223"/>
      <c r="D258" s="1223"/>
      <c r="E258" s="1223"/>
      <c r="F258" s="1223"/>
      <c r="G258" s="1235"/>
      <c r="H258" s="1235"/>
      <c r="I258" s="1235"/>
      <c r="J258" s="1235"/>
      <c r="K258" s="1235"/>
      <c r="L258" s="1238"/>
      <c r="M258" s="1293"/>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27"/>
      <c r="B259" s="1224"/>
      <c r="C259" s="1224"/>
      <c r="D259" s="1224"/>
      <c r="E259" s="1224"/>
      <c r="F259" s="1224"/>
      <c r="G259" s="1236"/>
      <c r="H259" s="1236"/>
      <c r="I259" s="1236"/>
      <c r="J259" s="1236"/>
      <c r="K259" s="1236"/>
      <c r="L259" s="1239"/>
      <c r="M259" s="1294"/>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6"/>
      <c r="B261" s="1223"/>
      <c r="C261" s="1223"/>
      <c r="D261" s="1223"/>
      <c r="E261" s="1223"/>
      <c r="F261" s="1223"/>
      <c r="G261" s="1235"/>
      <c r="H261" s="1235"/>
      <c r="I261" s="1235"/>
      <c r="J261" s="1235"/>
      <c r="K261" s="1235"/>
      <c r="L261" s="1238"/>
      <c r="M261" s="1293"/>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27"/>
      <c r="B262" s="1224"/>
      <c r="C262" s="1224"/>
      <c r="D262" s="1224"/>
      <c r="E262" s="1224"/>
      <c r="F262" s="1224"/>
      <c r="G262" s="1236"/>
      <c r="H262" s="1236"/>
      <c r="I262" s="1236"/>
      <c r="J262" s="1236"/>
      <c r="K262" s="1236"/>
      <c r="L262" s="1239"/>
      <c r="M262" s="1294"/>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6"/>
      <c r="B264" s="1223"/>
      <c r="C264" s="1223"/>
      <c r="D264" s="1223"/>
      <c r="E264" s="1223"/>
      <c r="F264" s="1223"/>
      <c r="G264" s="1235"/>
      <c r="H264" s="1235"/>
      <c r="I264" s="1235"/>
      <c r="J264" s="1235"/>
      <c r="K264" s="1235"/>
      <c r="L264" s="1238"/>
      <c r="M264" s="1293"/>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27"/>
      <c r="B265" s="1224"/>
      <c r="C265" s="1224"/>
      <c r="D265" s="1224"/>
      <c r="E265" s="1224"/>
      <c r="F265" s="1224"/>
      <c r="G265" s="1236"/>
      <c r="H265" s="1236"/>
      <c r="I265" s="1236"/>
      <c r="J265" s="1236"/>
      <c r="K265" s="1236"/>
      <c r="L265" s="1239"/>
      <c r="M265" s="1294"/>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6"/>
      <c r="B267" s="1223"/>
      <c r="C267" s="1223"/>
      <c r="D267" s="1223"/>
      <c r="E267" s="1223"/>
      <c r="F267" s="1223"/>
      <c r="G267" s="1235"/>
      <c r="H267" s="1235"/>
      <c r="I267" s="1235"/>
      <c r="J267" s="1235"/>
      <c r="K267" s="1235"/>
      <c r="L267" s="1238"/>
      <c r="M267" s="1293"/>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27"/>
      <c r="B268" s="1224"/>
      <c r="C268" s="1224"/>
      <c r="D268" s="1224"/>
      <c r="E268" s="1224"/>
      <c r="F268" s="1224"/>
      <c r="G268" s="1236"/>
      <c r="H268" s="1236"/>
      <c r="I268" s="1236"/>
      <c r="J268" s="1236"/>
      <c r="K268" s="1236"/>
      <c r="L268" s="1239"/>
      <c r="M268" s="1294"/>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6"/>
      <c r="B270" s="1223"/>
      <c r="C270" s="1223"/>
      <c r="D270" s="1223"/>
      <c r="E270" s="1223"/>
      <c r="F270" s="1223"/>
      <c r="G270" s="1235"/>
      <c r="H270" s="1235"/>
      <c r="I270" s="1235"/>
      <c r="J270" s="1235"/>
      <c r="K270" s="1235"/>
      <c r="L270" s="1238"/>
      <c r="M270" s="1293"/>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27"/>
      <c r="B271" s="1224"/>
      <c r="C271" s="1224"/>
      <c r="D271" s="1224"/>
      <c r="E271" s="1224"/>
      <c r="F271" s="1224"/>
      <c r="G271" s="1236"/>
      <c r="H271" s="1236"/>
      <c r="I271" s="1236"/>
      <c r="J271" s="1236"/>
      <c r="K271" s="1236"/>
      <c r="L271" s="1239"/>
      <c r="M271" s="1294"/>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6"/>
      <c r="B273" s="1223"/>
      <c r="C273" s="1223"/>
      <c r="D273" s="1223"/>
      <c r="E273" s="1223"/>
      <c r="F273" s="1223"/>
      <c r="G273" s="1235"/>
      <c r="H273" s="1235"/>
      <c r="I273" s="1235"/>
      <c r="J273" s="1235"/>
      <c r="K273" s="1235"/>
      <c r="L273" s="1238"/>
      <c r="M273" s="1293"/>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27"/>
      <c r="B274" s="1224"/>
      <c r="C274" s="1224"/>
      <c r="D274" s="1224"/>
      <c r="E274" s="1224"/>
      <c r="F274" s="1224"/>
      <c r="G274" s="1236"/>
      <c r="H274" s="1236"/>
      <c r="I274" s="1236"/>
      <c r="J274" s="1236"/>
      <c r="K274" s="1236"/>
      <c r="L274" s="1239"/>
      <c r="M274" s="1294"/>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6"/>
      <c r="B276" s="1223"/>
      <c r="C276" s="1223"/>
      <c r="D276" s="1223"/>
      <c r="E276" s="1223"/>
      <c r="F276" s="1223"/>
      <c r="G276" s="1235"/>
      <c r="H276" s="1235"/>
      <c r="I276" s="1235"/>
      <c r="J276" s="1235"/>
      <c r="K276" s="1235"/>
      <c r="L276" s="1238"/>
      <c r="M276" s="1293"/>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27"/>
      <c r="B277" s="1224"/>
      <c r="C277" s="1224"/>
      <c r="D277" s="1224"/>
      <c r="E277" s="1224"/>
      <c r="F277" s="1224"/>
      <c r="G277" s="1236"/>
      <c r="H277" s="1236"/>
      <c r="I277" s="1236"/>
      <c r="J277" s="1236"/>
      <c r="K277" s="1236"/>
      <c r="L277" s="1239"/>
      <c r="M277" s="1294"/>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6"/>
      <c r="B279" s="1223"/>
      <c r="C279" s="1223"/>
      <c r="D279" s="1223"/>
      <c r="E279" s="1223"/>
      <c r="F279" s="1223"/>
      <c r="G279" s="1235"/>
      <c r="H279" s="1235"/>
      <c r="I279" s="1235"/>
      <c r="J279" s="1235"/>
      <c r="K279" s="1235"/>
      <c r="L279" s="1238"/>
      <c r="M279" s="1293"/>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27"/>
      <c r="B280" s="1224"/>
      <c r="C280" s="1224"/>
      <c r="D280" s="1224"/>
      <c r="E280" s="1224"/>
      <c r="F280" s="1224"/>
      <c r="G280" s="1236"/>
      <c r="H280" s="1236"/>
      <c r="I280" s="1236"/>
      <c r="J280" s="1236"/>
      <c r="K280" s="1236"/>
      <c r="L280" s="1239"/>
      <c r="M280" s="1294"/>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6"/>
      <c r="B282" s="1223"/>
      <c r="C282" s="1223"/>
      <c r="D282" s="1223"/>
      <c r="E282" s="1223"/>
      <c r="F282" s="1223"/>
      <c r="G282" s="1235"/>
      <c r="H282" s="1235"/>
      <c r="I282" s="1235"/>
      <c r="J282" s="1235"/>
      <c r="K282" s="1235"/>
      <c r="L282" s="1238"/>
      <c r="M282" s="1293"/>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27"/>
      <c r="B283" s="1224"/>
      <c r="C283" s="1224"/>
      <c r="D283" s="1224"/>
      <c r="E283" s="1224"/>
      <c r="F283" s="1224"/>
      <c r="G283" s="1236"/>
      <c r="H283" s="1236"/>
      <c r="I283" s="1236"/>
      <c r="J283" s="1236"/>
      <c r="K283" s="1236"/>
      <c r="L283" s="1239"/>
      <c r="M283" s="1294"/>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6"/>
      <c r="B285" s="1223"/>
      <c r="C285" s="1223"/>
      <c r="D285" s="1223"/>
      <c r="E285" s="1223"/>
      <c r="F285" s="1223"/>
      <c r="G285" s="1235"/>
      <c r="H285" s="1235"/>
      <c r="I285" s="1235"/>
      <c r="J285" s="1235"/>
      <c r="K285" s="1235"/>
      <c r="L285" s="1238"/>
      <c r="M285" s="1293"/>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27"/>
      <c r="B286" s="1224"/>
      <c r="C286" s="1224"/>
      <c r="D286" s="1224"/>
      <c r="E286" s="1224"/>
      <c r="F286" s="1224"/>
      <c r="G286" s="1236"/>
      <c r="H286" s="1236"/>
      <c r="I286" s="1236"/>
      <c r="J286" s="1236"/>
      <c r="K286" s="1236"/>
      <c r="L286" s="1239"/>
      <c r="M286" s="1294"/>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6"/>
      <c r="B288" s="1223"/>
      <c r="C288" s="1223"/>
      <c r="D288" s="1223"/>
      <c r="E288" s="1223"/>
      <c r="F288" s="1223"/>
      <c r="G288" s="1235"/>
      <c r="H288" s="1235"/>
      <c r="I288" s="1235"/>
      <c r="J288" s="1235"/>
      <c r="K288" s="1235"/>
      <c r="L288" s="1238"/>
      <c r="M288" s="1293"/>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27"/>
      <c r="B289" s="1224"/>
      <c r="C289" s="1224"/>
      <c r="D289" s="1224"/>
      <c r="E289" s="1224"/>
      <c r="F289" s="1224"/>
      <c r="G289" s="1236"/>
      <c r="H289" s="1236"/>
      <c r="I289" s="1236"/>
      <c r="J289" s="1236"/>
      <c r="K289" s="1236"/>
      <c r="L289" s="1239"/>
      <c r="M289" s="1294"/>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6"/>
      <c r="B291" s="1223"/>
      <c r="C291" s="1223"/>
      <c r="D291" s="1223"/>
      <c r="E291" s="1223"/>
      <c r="F291" s="1223"/>
      <c r="G291" s="1235"/>
      <c r="H291" s="1235"/>
      <c r="I291" s="1235"/>
      <c r="J291" s="1235"/>
      <c r="K291" s="1235"/>
      <c r="L291" s="1238"/>
      <c r="M291" s="1293"/>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27"/>
      <c r="B292" s="1224"/>
      <c r="C292" s="1224"/>
      <c r="D292" s="1224"/>
      <c r="E292" s="1224"/>
      <c r="F292" s="1224"/>
      <c r="G292" s="1236"/>
      <c r="H292" s="1236"/>
      <c r="I292" s="1236"/>
      <c r="J292" s="1236"/>
      <c r="K292" s="1236"/>
      <c r="L292" s="1239"/>
      <c r="M292" s="1294"/>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6"/>
      <c r="B294" s="1223"/>
      <c r="C294" s="1223"/>
      <c r="D294" s="1223"/>
      <c r="E294" s="1223"/>
      <c r="F294" s="1223"/>
      <c r="G294" s="1235"/>
      <c r="H294" s="1235"/>
      <c r="I294" s="1235"/>
      <c r="J294" s="1235"/>
      <c r="K294" s="1235"/>
      <c r="L294" s="1238"/>
      <c r="M294" s="1293"/>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27"/>
      <c r="B295" s="1224"/>
      <c r="C295" s="1224"/>
      <c r="D295" s="1224"/>
      <c r="E295" s="1224"/>
      <c r="F295" s="1224"/>
      <c r="G295" s="1236"/>
      <c r="H295" s="1236"/>
      <c r="I295" s="1236"/>
      <c r="J295" s="1236"/>
      <c r="K295" s="1236"/>
      <c r="L295" s="1239"/>
      <c r="M295" s="1294"/>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6"/>
      <c r="B297" s="1223"/>
      <c r="C297" s="1223"/>
      <c r="D297" s="1223"/>
      <c r="E297" s="1223"/>
      <c r="F297" s="1223"/>
      <c r="G297" s="1235"/>
      <c r="H297" s="1235"/>
      <c r="I297" s="1235"/>
      <c r="J297" s="1235"/>
      <c r="K297" s="1235"/>
      <c r="L297" s="1238"/>
      <c r="M297" s="1293"/>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27"/>
      <c r="B298" s="1224"/>
      <c r="C298" s="1224"/>
      <c r="D298" s="1224"/>
      <c r="E298" s="1224"/>
      <c r="F298" s="1224"/>
      <c r="G298" s="1236"/>
      <c r="H298" s="1236"/>
      <c r="I298" s="1236"/>
      <c r="J298" s="1236"/>
      <c r="K298" s="1236"/>
      <c r="L298" s="1239"/>
      <c r="M298" s="1294"/>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6"/>
      <c r="B300" s="1223"/>
      <c r="C300" s="1223"/>
      <c r="D300" s="1223"/>
      <c r="E300" s="1223"/>
      <c r="F300" s="1223"/>
      <c r="G300" s="1235"/>
      <c r="H300" s="1235"/>
      <c r="I300" s="1235"/>
      <c r="J300" s="1235"/>
      <c r="K300" s="1235"/>
      <c r="L300" s="1238"/>
      <c r="M300" s="1293"/>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27"/>
      <c r="B301" s="1224"/>
      <c r="C301" s="1224"/>
      <c r="D301" s="1224"/>
      <c r="E301" s="1224"/>
      <c r="F301" s="1224"/>
      <c r="G301" s="1236"/>
      <c r="H301" s="1236"/>
      <c r="I301" s="1236"/>
      <c r="J301" s="1236"/>
      <c r="K301" s="1236"/>
      <c r="L301" s="1239"/>
      <c r="M301" s="1294"/>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6"/>
      <c r="B303" s="1223"/>
      <c r="C303" s="1223"/>
      <c r="D303" s="1223"/>
      <c r="E303" s="1223"/>
      <c r="F303" s="1223"/>
      <c r="G303" s="1235"/>
      <c r="H303" s="1235"/>
      <c r="I303" s="1235"/>
      <c r="J303" s="1235"/>
      <c r="K303" s="1235"/>
      <c r="L303" s="1238"/>
      <c r="M303" s="1293"/>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27"/>
      <c r="B304" s="1224"/>
      <c r="C304" s="1224"/>
      <c r="D304" s="1224"/>
      <c r="E304" s="1224"/>
      <c r="F304" s="1224"/>
      <c r="G304" s="1236"/>
      <c r="H304" s="1236"/>
      <c r="I304" s="1236"/>
      <c r="J304" s="1236"/>
      <c r="K304" s="1236"/>
      <c r="L304" s="1239"/>
      <c r="M304" s="1294"/>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6"/>
      <c r="B306" s="1223"/>
      <c r="C306" s="1223"/>
      <c r="D306" s="1223"/>
      <c r="E306" s="1223"/>
      <c r="F306" s="1223"/>
      <c r="G306" s="1235"/>
      <c r="H306" s="1235"/>
      <c r="I306" s="1235"/>
      <c r="J306" s="1235"/>
      <c r="K306" s="1235"/>
      <c r="L306" s="1238"/>
      <c r="M306" s="1293"/>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27"/>
      <c r="B307" s="1224"/>
      <c r="C307" s="1224"/>
      <c r="D307" s="1224"/>
      <c r="E307" s="1224"/>
      <c r="F307" s="1224"/>
      <c r="G307" s="1236"/>
      <c r="H307" s="1236"/>
      <c r="I307" s="1236"/>
      <c r="J307" s="1236"/>
      <c r="K307" s="1236"/>
      <c r="L307" s="1239"/>
      <c r="M307" s="1294"/>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6"/>
      <c r="B309" s="1223"/>
      <c r="C309" s="1223"/>
      <c r="D309" s="1223"/>
      <c r="E309" s="1223"/>
      <c r="F309" s="1223"/>
      <c r="G309" s="1235"/>
      <c r="H309" s="1235"/>
      <c r="I309" s="1235"/>
      <c r="J309" s="1235"/>
      <c r="K309" s="1235"/>
      <c r="L309" s="1238"/>
      <c r="M309" s="1293"/>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27"/>
      <c r="B310" s="1224"/>
      <c r="C310" s="1224"/>
      <c r="D310" s="1224"/>
      <c r="E310" s="1224"/>
      <c r="F310" s="1224"/>
      <c r="G310" s="1236"/>
      <c r="H310" s="1236"/>
      <c r="I310" s="1236"/>
      <c r="J310" s="1236"/>
      <c r="K310" s="1236"/>
      <c r="L310" s="1239"/>
      <c r="M310" s="1294"/>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6"/>
      <c r="B312" s="1223"/>
      <c r="C312" s="1223"/>
      <c r="D312" s="1223"/>
      <c r="E312" s="1223"/>
      <c r="F312" s="1223"/>
      <c r="G312" s="1235"/>
      <c r="H312" s="1235"/>
      <c r="I312" s="1235"/>
      <c r="J312" s="1235"/>
      <c r="K312" s="1235"/>
      <c r="L312" s="1238"/>
      <c r="M312" s="1293"/>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27"/>
      <c r="B313" s="1224"/>
      <c r="C313" s="1224"/>
      <c r="D313" s="1224"/>
      <c r="E313" s="1224"/>
      <c r="F313" s="1224"/>
      <c r="G313" s="1236"/>
      <c r="H313" s="1236"/>
      <c r="I313" s="1236"/>
      <c r="J313" s="1236"/>
      <c r="K313" s="1236"/>
      <c r="L313" s="1239"/>
      <c r="M313" s="1294"/>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75" customWidth="1"/>
    <col min="2" max="6" width="2.6640625" style="610" customWidth="1"/>
    <col min="7" max="7" width="12.6640625" style="175" customWidth="1"/>
    <col min="8" max="8" width="9" style="175" customWidth="1"/>
    <col min="9" max="9" width="9.33203125" style="692" customWidth="1"/>
    <col min="10" max="10" width="14.6640625" style="175" customWidth="1"/>
    <col min="11" max="11" width="17.33203125" style="285" customWidth="1"/>
    <col min="12" max="12" width="14" style="175" customWidth="1"/>
    <col min="13" max="13" width="7.6640625" style="175" customWidth="1"/>
    <col min="14" max="14" width="15" style="615" customWidth="1"/>
    <col min="15" max="15" width="5.88671875" style="615" customWidth="1"/>
    <col min="16" max="16" width="2.109375" style="614" customWidth="1"/>
    <col min="17" max="17" width="15" style="615" customWidth="1"/>
    <col min="18" max="18" width="2" style="615" customWidth="1"/>
    <col min="19" max="19" width="7.109375" style="615" customWidth="1"/>
    <col min="20" max="20" width="18.33203125" style="615" customWidth="1"/>
    <col min="21" max="21" width="15.109375" style="614" customWidth="1"/>
    <col min="22" max="22" width="7" style="615" customWidth="1"/>
    <col min="23" max="23" width="4.6640625" style="285" customWidth="1"/>
    <col min="24" max="25" width="2.88671875" style="285" customWidth="1"/>
    <col min="26" max="26" width="3.6640625" style="285" customWidth="1"/>
    <col min="27" max="27" width="9.88671875" style="285" customWidth="1"/>
    <col min="28" max="29" width="2.88671875" style="285" customWidth="1"/>
    <col min="30" max="30" width="3.44140625" style="285" customWidth="1"/>
    <col min="31" max="32" width="2.88671875" style="285" customWidth="1"/>
    <col min="33" max="33" width="4.6640625" style="285" customWidth="1"/>
    <col min="34" max="34" width="6.109375" style="285" customWidth="1"/>
    <col min="35" max="37" width="14.33203125" style="615" customWidth="1"/>
    <col min="38" max="38" width="9.88671875" style="175" customWidth="1"/>
    <col min="39" max="39" width="14.33203125" style="615" customWidth="1"/>
    <col min="40" max="40" width="9.88671875" style="175" customWidth="1"/>
    <col min="41" max="41" width="11.88671875" style="175" customWidth="1"/>
    <col min="42" max="42" width="9.88671875" style="175" customWidth="1"/>
    <col min="43" max="43" width="12.21875" style="175" customWidth="1"/>
    <col min="44" max="44" width="11.88671875" style="665" customWidth="1"/>
    <col min="45" max="45" width="22.33203125" style="443" customWidth="1"/>
    <col min="46" max="46" width="50.6640625" style="443" customWidth="1"/>
    <col min="47" max="47" width="7.109375" style="443" customWidth="1"/>
    <col min="48" max="62" width="6.88671875" style="440" hidden="1" customWidth="1"/>
    <col min="63" max="63" width="6.88671875" style="596" hidden="1" customWidth="1"/>
    <col min="64" max="64" width="22.109375" style="175" customWidth="1"/>
    <col min="65" max="16384" width="2.441406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19" t="s">
        <v>54</v>
      </c>
      <c r="AR1" s="1520"/>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3" t="s">
        <v>2382</v>
      </c>
      <c r="B5" s="1228"/>
      <c r="C5" s="1228"/>
      <c r="D5" s="1228"/>
      <c r="E5" s="1228"/>
      <c r="F5" s="1228"/>
      <c r="G5" s="1228"/>
      <c r="H5" s="1228"/>
      <c r="I5" s="1228"/>
      <c r="J5" s="1228"/>
      <c r="K5" s="12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4" t="s">
        <v>2383</v>
      </c>
      <c r="C6" s="1228"/>
      <c r="D6" s="1228"/>
      <c r="E6" s="1228"/>
      <c r="F6" s="1228"/>
      <c r="G6" s="1228"/>
      <c r="H6" s="1228"/>
      <c r="I6" s="1228"/>
      <c r="J6" s="1228"/>
      <c r="K6" s="12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17" t="str">
        <f>IF(OR(AZ7="旧処遇加算Ⅰ相当あり",AZ8="旧処遇加算Ⅰ相当あり"),"旧処遇加算Ⅰ相当あり","旧処遇加算Ⅰ相当なし")</f>
        <v>旧処遇加算Ⅰ相当あり</v>
      </c>
      <c r="BA6" s="1517"/>
      <c r="BB6" s="1517"/>
      <c r="BC6" s="1517" t="str">
        <f>IF(OR(BC7="旧処遇加算Ⅰ・Ⅱ相当あり",BC8="旧処遇加算Ⅰ・Ⅱ相当あり"),"旧処遇加算Ⅰ・Ⅱ相当あり","旧処遇加算Ⅰ・Ⅱ相当なし")</f>
        <v>旧処遇加算Ⅰ・Ⅱ相当あり</v>
      </c>
      <c r="BD6" s="1517"/>
      <c r="BE6" s="1517"/>
      <c r="BF6" s="1517" t="str">
        <f>IF(OR(BF7="旧特定加算相当あり",BF8="旧特定加算相当あり"),"旧特定加算相当あり","旧特定加算相当なし")</f>
        <v>旧特定加算相当あり</v>
      </c>
      <c r="BG6" s="1517"/>
      <c r="BH6" s="1517"/>
      <c r="BI6" s="1517" t="str">
        <f>IF(OR(BI7="旧特定加算Ⅰ相当あり",BI8="旧特定加算Ⅰ相当あり"),"旧特定加算Ⅰ相当あり","旧特定加算Ⅰ相当なし")</f>
        <v>旧特定加算Ⅰ相当あり</v>
      </c>
      <c r="BJ6" s="1517"/>
      <c r="BK6" s="1517"/>
    </row>
    <row r="7" spans="1:64" ht="35.25" customHeight="1">
      <c r="A7" s="632"/>
      <c r="B7" s="1334" t="s">
        <v>2384</v>
      </c>
      <c r="C7" s="1228"/>
      <c r="D7" s="1228"/>
      <c r="E7" s="1228"/>
      <c r="F7" s="1228"/>
      <c r="G7" s="1228"/>
      <c r="H7" s="1228"/>
      <c r="I7" s="1228"/>
      <c r="J7" s="1228"/>
      <c r="K7" s="12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0" t="s">
        <v>2128</v>
      </c>
      <c r="AL7" s="1401"/>
      <c r="AM7" s="1401"/>
      <c r="AN7" s="1401"/>
      <c r="AO7" s="1401"/>
      <c r="AP7" s="1401"/>
      <c r="AQ7" s="1402"/>
      <c r="AR7" s="639">
        <f>SUMIF(T:T,"令和６年度の算定予定",AR:AR)</f>
        <v>2</v>
      </c>
      <c r="AS7" s="537"/>
      <c r="AT7" s="537"/>
      <c r="AY7" s="638" t="s">
        <v>2214</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7"/>
      <c r="BK7" s="1517"/>
    </row>
    <row r="8" spans="1:64" ht="35.25" customHeight="1" thickBot="1">
      <c r="A8" s="640"/>
      <c r="B8" s="1334" t="s">
        <v>2385</v>
      </c>
      <c r="C8" s="1228"/>
      <c r="D8" s="1228"/>
      <c r="E8" s="1228"/>
      <c r="F8" s="1228"/>
      <c r="G8" s="1228"/>
      <c r="H8" s="1228"/>
      <c r="I8" s="1228"/>
      <c r="J8" s="1228"/>
      <c r="K8" s="12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0" t="s">
        <v>2341</v>
      </c>
      <c r="AL8" s="1401"/>
      <c r="AM8" s="1401"/>
      <c r="AN8" s="1401"/>
      <c r="AO8" s="1401"/>
      <c r="AP8" s="1401"/>
      <c r="AQ8" s="1402"/>
      <c r="AR8" s="645">
        <f>SUM(BJ:BJ)</f>
        <v>2</v>
      </c>
      <c r="AS8" s="537"/>
      <c r="AT8" s="537"/>
      <c r="AY8" s="638" t="s">
        <v>2357</v>
      </c>
      <c r="AZ8" s="1517" t="str">
        <f>'別紙様式2-4（年度内の区分変更がある場合に記入）'!AV7</f>
        <v>旧処遇加算Ⅰ相当なし</v>
      </c>
      <c r="BA8" s="1517"/>
      <c r="BB8" s="1517"/>
      <c r="BC8" s="1517" t="str">
        <f>'別紙様式2-4（年度内の区分変更がある場合に記入）'!AX7</f>
        <v>旧処遇加算Ⅰ・Ⅱ相当あり</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2238</v>
      </c>
      <c r="B9" s="1336"/>
      <c r="C9" s="1336"/>
      <c r="D9" s="1336"/>
      <c r="E9" s="1336"/>
      <c r="F9" s="1336"/>
      <c r="G9" s="1336"/>
      <c r="H9" s="1336"/>
      <c r="I9" s="1336"/>
      <c r="J9" s="1336"/>
      <c r="K9" s="1337"/>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0" t="s">
        <v>2388</v>
      </c>
      <c r="B10" s="1290"/>
      <c r="C10" s="1290"/>
      <c r="D10" s="1290"/>
      <c r="E10" s="1290"/>
      <c r="F10" s="1290"/>
      <c r="G10" s="1290"/>
      <c r="H10" s="1290"/>
      <c r="I10" s="1290"/>
      <c r="J10" s="1290"/>
      <c r="K10" s="1290"/>
      <c r="L10" s="1290"/>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1"/>
      <c r="B11" s="1291"/>
      <c r="C11" s="1291"/>
      <c r="D11" s="1291"/>
      <c r="E11" s="1291"/>
      <c r="F11" s="1291"/>
      <c r="G11" s="1291"/>
      <c r="H11" s="1291"/>
      <c r="I11" s="1291"/>
      <c r="J11" s="1291"/>
      <c r="K11" s="1291"/>
      <c r="L11" s="1291"/>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3" t="str">
        <f>IFERROR(IF(COUNTIF(BF:BF,"未入力")=0,"○","未入力あり"),"")</f>
        <v>○</v>
      </c>
      <c r="AN11" s="1514"/>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4"/>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2314</v>
      </c>
      <c r="X12" s="1442"/>
      <c r="Y12" s="1442"/>
      <c r="Z12" s="1442"/>
      <c r="AA12" s="1442"/>
      <c r="AB12" s="1442"/>
      <c r="AC12" s="1442"/>
      <c r="AD12" s="1442"/>
      <c r="AE12" s="1442"/>
      <c r="AF12" s="1442"/>
      <c r="AG12" s="1442"/>
      <c r="AH12" s="1443"/>
      <c r="AI12" s="1441" t="s">
        <v>2185</v>
      </c>
      <c r="AJ12" s="1437" t="s">
        <v>2347</v>
      </c>
      <c r="AK12" s="1439" t="s">
        <v>2211</v>
      </c>
      <c r="AL12" s="1440"/>
      <c r="AM12" s="1515" t="s">
        <v>2193</v>
      </c>
      <c r="AN12" s="1328"/>
      <c r="AO12" s="1327" t="s">
        <v>255</v>
      </c>
      <c r="AP12" s="1328"/>
      <c r="AQ12" s="543" t="s">
        <v>249</v>
      </c>
      <c r="AR12" s="543" t="s">
        <v>253</v>
      </c>
      <c r="AS12" s="544" t="s">
        <v>254</v>
      </c>
      <c r="AT12" s="1343" t="s">
        <v>2343</v>
      </c>
      <c r="AU12" s="554"/>
      <c r="AV12" s="1338" t="s">
        <v>2342</v>
      </c>
      <c r="AW12" s="1338"/>
      <c r="BL12" s="1232" t="s">
        <v>2376</v>
      </c>
    </row>
    <row r="13" spans="1:64" ht="159.75" customHeight="1" thickBot="1">
      <c r="A13" s="1475"/>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55" t="s">
        <v>2372</v>
      </c>
      <c r="AL13" s="550" t="s">
        <v>2208</v>
      </c>
      <c r="AM13" s="550" t="s">
        <v>2190</v>
      </c>
      <c r="AN13" s="551" t="s">
        <v>2209</v>
      </c>
      <c r="AO13" s="551" t="s">
        <v>2348</v>
      </c>
      <c r="AP13" s="550" t="s">
        <v>2349</v>
      </c>
      <c r="AQ13" s="552" t="s">
        <v>248</v>
      </c>
      <c r="AR13" s="552" t="s">
        <v>2359</v>
      </c>
      <c r="AS13" s="688" t="s">
        <v>2353</v>
      </c>
      <c r="AT13" s="1231"/>
      <c r="AU13" s="656"/>
      <c r="AV13" s="555" t="s">
        <v>2204</v>
      </c>
      <c r="AW13" s="657" t="s">
        <v>2231</v>
      </c>
      <c r="AX13" s="658" t="s">
        <v>2232</v>
      </c>
      <c r="AY13" s="555" t="s">
        <v>2198</v>
      </c>
      <c r="AZ13" s="1493" t="s">
        <v>2213</v>
      </c>
      <c r="BA13" s="1493"/>
      <c r="BB13" s="1493"/>
      <c r="BC13" s="1493"/>
      <c r="BD13" s="1493"/>
      <c r="BE13" s="1493"/>
      <c r="BF13" s="555" t="s">
        <v>2212</v>
      </c>
      <c r="BG13" s="555" t="s">
        <v>2199</v>
      </c>
      <c r="BH13" s="555" t="s">
        <v>2200</v>
      </c>
      <c r="BI13" s="555" t="s">
        <v>2201</v>
      </c>
      <c r="BJ13" s="558" t="s">
        <v>2202</v>
      </c>
      <c r="BK13" s="558" t="s">
        <v>2203</v>
      </c>
      <c r="BL13" s="1332"/>
    </row>
    <row r="14" spans="1:64"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427">
        <f>IF(SUM('別紙様式2-2（４・５月分）'!R14:R16)=0,"",SUM('別紙様式2-2（４・５月分）'!R14:R16))</f>
        <v>0.224</v>
      </c>
      <c r="P14" s="1380" t="str">
        <f>IFERROR(VLOOKUP('別紙様式2-2（４・５月分）'!AR14,【参考】数式用!$AT$5:$AU$22,2,FALSE),"")</f>
        <v>新加算Ⅰ</v>
      </c>
      <c r="Q14" s="1381"/>
      <c r="R14" s="1382"/>
      <c r="S14" s="1477">
        <f>IFERROR(VLOOKUP(K14,【参考】数式用!$A$5:$AB$27,MATCH(P14,【参考】数式用!$B$4:$AB$4,0)+1,0),"")</f>
        <v>0.245</v>
      </c>
      <c r="T14" s="1413" t="s">
        <v>2189</v>
      </c>
      <c r="U14" s="1415" t="s">
        <v>2113</v>
      </c>
      <c r="V14" s="1348">
        <f>IFERROR(VLOOKUP(K14,【参考】数式用!$A$5:$AB$27,MATCH(U14,【参考】数式用!$B$4:$AB$4,0)+1,0),"")</f>
        <v>0.245</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f>IFERROR(ROUNDDOWN(ROUND(L14*V14,0)*M14,0)*AG14,"")</f>
        <v>5167050</v>
      </c>
      <c r="AJ14" s="1467">
        <f>IFERROR(ROUNDDOWN(ROUND((L14*(V14-AX14)),0)*M14,0)*AG14,"")</f>
        <v>2172270</v>
      </c>
      <c r="AK14" s="1485">
        <f>IFERROR(IF(OR(N14="",N15="",N17=""),0,ROUNDDOWN(ROUNDDOWN(ROUND(L14*VLOOKUP(K14,【参考】数式用!$A$5:$AB$27,MATCH("新加算Ⅳ",【参考】数式用!$B$4:$AB$4,0)+1,0),0)*M14,0)*AG14*0.5,0)),"")</f>
        <v>1529025</v>
      </c>
      <c r="AL14" s="1433"/>
      <c r="AM14" s="1487">
        <f>IFERROR(IF(OR(N17="ベア加算",N17=""),0, IF(OR(U14="新加算Ⅰ",U14="新加算Ⅱ",U14="新加算Ⅲ",U14="新加算Ⅳ"),ROUNDDOWN(ROUND(L14*VLOOKUP(K14,【参考】数式用!$A$5:$I$27,MATCH("ベア加算",【参考】数式用!$B$4:$I$4,0)+1,0),0)*M14,0)*AG14,0)),"")</f>
        <v>0</v>
      </c>
      <c r="AN14" s="1502"/>
      <c r="AO14" s="1364" t="s">
        <v>2197</v>
      </c>
      <c r="AP14" s="1403"/>
      <c r="AQ14" s="1403" t="s">
        <v>2197</v>
      </c>
      <c r="AR14" s="1489">
        <v>1</v>
      </c>
      <c r="AS14" s="1491" t="s">
        <v>2295</v>
      </c>
      <c r="AT14" s="568" t="str">
        <f>IF(AV14="","",IF(V14&lt;O14,"！加算の要件上は問題ありませんが、令和６年４・５月と比較して令和６年６月に加算率が下がる計画になっています。",""))</f>
        <v/>
      </c>
      <c r="AU14" s="660"/>
      <c r="AV14" s="1493" t="str">
        <f>IF(K14&lt;&gt;"","V列に色付け","")</f>
        <v>V列に色付け</v>
      </c>
      <c r="AW14" s="661" t="str">
        <f>IF('別紙様式2-2（４・５月分）'!O14="","",'別紙様式2-2（４・５月分）'!O14)</f>
        <v>処遇加算Ⅱ</v>
      </c>
      <c r="AX14" s="1507">
        <f>IF(SUM('別紙様式2-2（４・５月分）'!P14:P16)=0,"",SUM('別紙様式2-2（４・５月分）'!P14:P16))</f>
        <v>0.14200000000000002</v>
      </c>
      <c r="AY14" s="1506" t="str">
        <f>IFERROR(VLOOKUP(K14,【参考】数式用!$AJ$2:$AK$24,2,FALSE),"")</f>
        <v>訪問介護</v>
      </c>
      <c r="AZ14" s="1321" t="s">
        <v>2113</v>
      </c>
      <c r="BA14" s="1321" t="s">
        <v>2114</v>
      </c>
      <c r="BB14" s="1321" t="s">
        <v>2115</v>
      </c>
      <c r="BC14" s="1321" t="s">
        <v>2116</v>
      </c>
      <c r="BD14" s="1321" t="str">
        <f>IF(AND(P14&lt;&gt;"新加算Ⅰ",P14&lt;&gt;"新加算Ⅱ",P14&lt;&gt;"新加算Ⅲ",P14&lt;&gt;"新加算Ⅳ"),P14,IF(Q16&lt;&gt;"",Q16,""))</f>
        <v xml:space="preserve">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入力済</v>
      </c>
      <c r="BJ14" s="1512">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3" t="str">
        <f>IF(OR(U14="新加算Ⅰ",U14="新加算Ⅴ（１）",U14="新加算Ⅴ（２）",U14="新加算Ⅴ（５）",U14="新加算Ⅴ（７）",U14="新加算Ⅴ（10）"),IF(AS14="","未入力","入力済"),"")</f>
        <v>入力済</v>
      </c>
      <c r="BL14" s="555" t="str">
        <f>G14</f>
        <v>東京都</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3"/>
      <c r="AW15" s="1516" t="str">
        <f>IF('別紙様式2-2（４・５月分）'!O15="","",'別紙様式2-2（４・５月分）'!O15)</f>
        <v>特定加算Ⅱ</v>
      </c>
      <c r="AX15" s="1507"/>
      <c r="AY15" s="1506"/>
      <c r="AZ15" s="1321"/>
      <c r="BA15" s="1321"/>
      <c r="BB15" s="1321"/>
      <c r="BC15" s="1321"/>
      <c r="BD15" s="1321"/>
      <c r="BE15" s="1321"/>
      <c r="BF15" s="1321"/>
      <c r="BG15" s="1321"/>
      <c r="BH15" s="1321"/>
      <c r="BI15" s="1321"/>
      <c r="BJ15" s="1512"/>
      <c r="BK15" s="1493"/>
      <c r="BL15" s="555" t="str">
        <f>G14</f>
        <v>東京都</v>
      </c>
    </row>
    <row r="16" spans="1:64" ht="15" customHeight="1">
      <c r="A16" s="1240"/>
      <c r="B16" s="1272"/>
      <c r="C16" s="1261"/>
      <c r="D16" s="1261"/>
      <c r="E16" s="1261"/>
      <c r="F16" s="1262"/>
      <c r="G16" s="1266"/>
      <c r="H16" s="1266"/>
      <c r="I16" s="1266"/>
      <c r="J16" s="1372"/>
      <c r="K16" s="1266"/>
      <c r="L16" s="1451"/>
      <c r="M16" s="1448"/>
      <c r="N16" s="1371"/>
      <c r="O16" s="1429"/>
      <c r="P16" s="1471" t="s">
        <v>2196</v>
      </c>
      <c r="Q16" s="1386" t="str">
        <f>IFERROR(VLOOKUP('別紙様式2-2（４・５月分）'!AR14,【参考】数式用!$AT$5:$AV$22,3,FALSE),"")</f>
        <v xml:space="preserve"> </v>
      </c>
      <c r="R16" s="1423" t="s">
        <v>2207</v>
      </c>
      <c r="S16" s="1479" t="str">
        <f>IFERROR(VLOOKUP(K14,【参考】数式用!$A$5:$AB$27,MATCH(Q16,【参考】数式用!$B$4:$AB$4,0)+1,0),"")</f>
        <v/>
      </c>
      <c r="T16" s="1459" t="s">
        <v>231</v>
      </c>
      <c r="U16" s="1461" t="s">
        <v>2113</v>
      </c>
      <c r="V16" s="1500">
        <f>IFERROR(VLOOKUP(K14,【参考】数式用!$A$5:$AB$27,MATCH(U16,【参考】数式用!$B$4:$AB$4,0)+1,0),"")</f>
        <v>0.245</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f>IFERROR(ROUNDDOWN(ROUND(L14*V16,0)*M14,0)*AG16,"")</f>
        <v>6200460</v>
      </c>
      <c r="AJ16" s="1469">
        <f>IFERROR(ROUNDDOWN(ROUND((L14*(V16-AX14)),0)*M14,0)*AG16,"")</f>
        <v>2606724</v>
      </c>
      <c r="AK16" s="1494">
        <f>IFERROR(IF(OR(N14="",N15="",N17=""),0,ROUNDDOWN(ROUNDDOWN(ROUND(L14*VLOOKUP(K14,【参考】数式用!$A$5:$AB$27,MATCH("新加算Ⅳ",【参考】数式用!$B$4:$AB$4,0)+1,0),0)*M14,0)*AG16*0.5,0)),"")</f>
        <v>1834830</v>
      </c>
      <c r="AL16" s="1435" t="str">
        <f>IF(U16&lt;&gt;"","新規に適用","")</f>
        <v>新規に適用</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継続で適用</v>
      </c>
      <c r="AP16" s="1358"/>
      <c r="AQ16" s="1356"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6" t="str">
        <f>IF(AND(U16&lt;&gt;"",AS14=""),"新規に適用",IF(AND(U16&lt;&gt;"",AS14&lt;&gt;""),"継続で適用",""))</f>
        <v>継続で適用</v>
      </c>
      <c r="AT16" s="1331"/>
      <c r="AU16" s="660"/>
      <c r="AV16" s="1493" t="str">
        <f>IF(K14&lt;&gt;"","V列に色付け","")</f>
        <v>V列に色付け</v>
      </c>
      <c r="AW16" s="1516"/>
      <c r="AX16" s="1507"/>
      <c r="AY16" s="175"/>
      <c r="AZ16" s="175"/>
      <c r="BA16" s="175"/>
      <c r="BB16" s="175"/>
      <c r="BC16" s="175"/>
      <c r="BD16" s="175"/>
      <c r="BE16" s="175"/>
      <c r="BF16" s="175"/>
      <c r="BG16" s="175"/>
      <c r="BH16" s="175"/>
      <c r="BI16" s="175"/>
      <c r="BJ16" s="175"/>
      <c r="BK16" s="175"/>
      <c r="BL16" s="555" t="str">
        <f>G14</f>
        <v>東京都</v>
      </c>
    </row>
    <row r="17" spans="1:64"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3"/>
      <c r="AW17" s="661" t="str">
        <f>IF('別紙様式2-2（４・５月分）'!O16="","",'別紙様式2-2（４・５月分）'!O16)</f>
        <v>ベア加算なし</v>
      </c>
      <c r="AX17" s="1507"/>
      <c r="AY17" s="175"/>
      <c r="AZ17" s="175"/>
      <c r="BA17" s="175"/>
      <c r="BB17" s="175"/>
      <c r="BC17" s="175"/>
      <c r="BD17" s="175"/>
      <c r="BE17" s="175"/>
      <c r="BF17" s="175"/>
      <c r="BG17" s="175"/>
      <c r="BH17" s="175"/>
      <c r="BI17" s="175"/>
      <c r="BJ17" s="175"/>
      <c r="BK17" s="175"/>
      <c r="BL17" s="555" t="str">
        <f>G14</f>
        <v>東京都</v>
      </c>
    </row>
    <row r="18" spans="1:64"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2189</v>
      </c>
      <c r="U18" s="1415" t="s">
        <v>2113</v>
      </c>
      <c r="V18" s="1457">
        <f>IFERROR(VLOOKUP(K18,【参考】数式用!$A$5:$AB$27,MATCH(U18,【参考】数式用!$B$4:$AB$4,0)+1,0),"")</f>
        <v>0.245</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f>IFERROR(ROUNDDOWN(ROUND(L18*V18,0)*M18,0)*AG18,"")</f>
        <v>2318190</v>
      </c>
      <c r="AJ18" s="1483">
        <f>IFERROR(ROUNDDOWN(ROUND((L18*(V18-AX18)),0)*M18,0)*AG18,"")</f>
        <v>974580</v>
      </c>
      <c r="AK18" s="1485">
        <f>IFERROR(IF(OR(N18="",N19="",N21=""),0,ROUNDDOWN(ROUNDDOWN(ROUND(L18*VLOOKUP(K18,【参考】数式用!$A$5:$AB$27,MATCH("新加算Ⅳ",【参考】数式用!$B$4:$AB$4,0)+1,0),0)*M18,0)*AG18*0.5,0)),"")</f>
        <v>685995</v>
      </c>
      <c r="AL18" s="1433"/>
      <c r="AM18" s="1487">
        <f>IFERROR(IF(OR(N21="ベア加算",N21=""),0, IF(OR(U18="新加算Ⅰ",U18="新加算Ⅱ",U18="新加算Ⅲ",U18="新加算Ⅳ"),ROUNDDOWN(ROUND(L18*VLOOKUP(K18,【参考】数式用!$A$5:$I$27,MATCH("ベア加算",【参考】数式用!$B$4:$I$4,0)+1,0),0)*M18,0)*AG18,0)),"")</f>
        <v>0</v>
      </c>
      <c r="AN18" s="1502"/>
      <c r="AO18" s="1364" t="s">
        <v>2197</v>
      </c>
      <c r="AP18" s="1403"/>
      <c r="AQ18" s="1403" t="s">
        <v>2197</v>
      </c>
      <c r="AR18" s="1489"/>
      <c r="AS18" s="1491" t="s">
        <v>2370</v>
      </c>
      <c r="AT18" s="568" t="str">
        <f t="shared" ref="AT18:AT78" si="0">IF(AV18="","",IF(V18&lt;O18,"！加算の要件上は問題ありませんが、令和６年４・５月と比較して令和６年６月に加算率が下がる計画になっています。",""))</f>
        <v/>
      </c>
      <c r="AU18" s="663"/>
      <c r="AV18" s="1493" t="str">
        <f>IF(K18&lt;&gt;"","V列に色付け","")</f>
        <v>V列に色付け</v>
      </c>
      <c r="AW18" s="661" t="str">
        <f>IF('別紙様式2-2（４・５月分）'!O17="","",'別紙様式2-2（４・５月分）'!O17)</f>
        <v>処遇加算Ⅱ</v>
      </c>
      <c r="AX18" s="1507">
        <f>IF(SUM('別紙様式2-2（４・５月分）'!P17:P19)=0,"",SUM('別紙様式2-2（４・５月分）'!P17:P19))</f>
        <v>0.14200000000000002</v>
      </c>
      <c r="AY18" s="1506" t="str">
        <f>IFERROR(VLOOKUP(K18,【参考】数式用!$AJ$2:$AK$24,2,FALSE),"")</f>
        <v>訪問型サービス_総合事業</v>
      </c>
      <c r="AZ18" s="1321" t="s">
        <v>2113</v>
      </c>
      <c r="BA18" s="1321" t="s">
        <v>2114</v>
      </c>
      <c r="BB18" s="1321" t="s">
        <v>2115</v>
      </c>
      <c r="BC18" s="1321" t="s">
        <v>2116</v>
      </c>
      <c r="BD18" s="1321" t="str">
        <f>IF(AND(P18&lt;&gt;"新加算Ⅰ",P18&lt;&gt;"新加算Ⅱ",P18&lt;&gt;"新加算Ⅲ",P18&lt;&gt;"新加算Ⅳ"),P18,IF(Q20&lt;&gt;"",Q20,""))</f>
        <v xml:space="preserve">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入力済</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入力済</v>
      </c>
      <c r="BL18" s="555" t="str">
        <f>G18</f>
        <v>千代田区・中央区・港区</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3"/>
      <c r="AW19" s="1516" t="str">
        <f>IF('別紙様式2-2（４・５月分）'!O18="","",'別紙様式2-2（４・５月分）'!O18)</f>
        <v>特定加算Ⅱ</v>
      </c>
      <c r="AX19" s="1507"/>
      <c r="AY19" s="1506"/>
      <c r="AZ19" s="1321"/>
      <c r="BA19" s="1321"/>
      <c r="BB19" s="1321"/>
      <c r="BC19" s="1321"/>
      <c r="BD19" s="1321"/>
      <c r="BE19" s="1321"/>
      <c r="BF19" s="1321"/>
      <c r="BG19" s="1321"/>
      <c r="BH19" s="1321"/>
      <c r="BI19" s="1321"/>
      <c r="BJ19" s="1512"/>
      <c r="BK19" s="1493"/>
      <c r="BL19" s="555" t="str">
        <f>G18</f>
        <v>千代田区・中央区・港区</v>
      </c>
    </row>
    <row r="20" spans="1:64" ht="15" customHeight="1">
      <c r="A20" s="1240"/>
      <c r="B20" s="1272"/>
      <c r="C20" s="1261"/>
      <c r="D20" s="1261"/>
      <c r="E20" s="1261"/>
      <c r="F20" s="1262"/>
      <c r="G20" s="1266"/>
      <c r="H20" s="1266"/>
      <c r="I20" s="1266"/>
      <c r="J20" s="1372"/>
      <c r="K20" s="1266"/>
      <c r="L20" s="1451"/>
      <c r="M20" s="1453"/>
      <c r="N20" s="1371"/>
      <c r="O20" s="1368"/>
      <c r="P20" s="1471" t="s">
        <v>2196</v>
      </c>
      <c r="Q20" s="1386" t="str">
        <f>IFERROR(VLOOKUP('別紙様式2-2（４・５月分）'!AR17,【参考】数式用!$AT$5:$AV$22,3,FALSE),"")</f>
        <v xml:space="preserve"> </v>
      </c>
      <c r="R20" s="1423" t="s">
        <v>2207</v>
      </c>
      <c r="S20" s="1394" t="str">
        <f>IFERROR(VLOOKUP(K18,【参考】数式用!$A$5:$AB$27,MATCH(Q20,【参考】数式用!$B$4:$AB$4,0)+1,0),"")</f>
        <v/>
      </c>
      <c r="T20" s="1459" t="s">
        <v>231</v>
      </c>
      <c r="U20" s="1461" t="s">
        <v>2113</v>
      </c>
      <c r="V20" s="1463">
        <f>IFERROR(VLOOKUP(K18,【参考】数式用!$A$5:$AB$27,MATCH(U20,【参考】数式用!$B$4:$AB$4,0)+1,0),"")</f>
        <v>0.245</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f>IFERROR(ROUNDDOWN(ROUND(L18*V20,0)*M18,0)*AG20,"")</f>
        <v>2781828</v>
      </c>
      <c r="AJ20" s="1469">
        <f>IFERROR(ROUNDDOWN(ROUND((L18*(V20-AX18)),0)*M18,0)*AG20,"")</f>
        <v>1169496</v>
      </c>
      <c r="AK20" s="1494">
        <f>IFERROR(IF(OR(N18="",N19="",N21=""),0,ROUNDDOWN(ROUNDDOWN(ROUND(L18*VLOOKUP(K18,【参考】数式用!$A$5:$AB$27,MATCH("新加算Ⅳ",【参考】数式用!$B$4:$AB$4,0)+1,0),0)*M18,0)*AG20*0.5,0)),"")</f>
        <v>823194</v>
      </c>
      <c r="AL20" s="1435" t="str">
        <f>IF(U20&lt;&gt;"","新規に適用","")</f>
        <v>新規に適用</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継続で適用</v>
      </c>
      <c r="AP20" s="1358"/>
      <c r="AQ20" s="1356"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6" t="str">
        <f>IF(AND(U20&lt;&gt;"",AS18=""),"新規に適用",IF(AND(U20&lt;&gt;"",AS18&lt;&gt;""),"継続で適用",""))</f>
        <v>継続で適用</v>
      </c>
      <c r="AT20" s="1331"/>
      <c r="AU20" s="663"/>
      <c r="AV20" s="1493" t="str">
        <f>IF(K18&lt;&gt;"","V列に色付け","")</f>
        <v>V列に色付け</v>
      </c>
      <c r="AW20" s="1516"/>
      <c r="AX20" s="150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3"/>
      <c r="AW21" s="661" t="str">
        <f>IF('別紙様式2-2（４・５月分）'!O19="","",'別紙様式2-2（４・５月分）'!O19)</f>
        <v>ベア加算なし</v>
      </c>
      <c r="AX21" s="1507"/>
      <c r="AY21" s="175"/>
      <c r="AZ21" s="175"/>
      <c r="BA21" s="175"/>
      <c r="BB21" s="175"/>
      <c r="BC21" s="175"/>
      <c r="BD21" s="175"/>
      <c r="BE21" s="175"/>
      <c r="BF21" s="175"/>
      <c r="BG21" s="175"/>
      <c r="BH21" s="175"/>
      <c r="BI21" s="175"/>
      <c r="BJ21" s="175"/>
      <c r="BK21" s="175"/>
      <c r="BL21" s="555" t="str">
        <f>G18</f>
        <v>千代田区・中央区・港区</v>
      </c>
    </row>
    <row r="22" spans="1:64"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2189</v>
      </c>
      <c r="U22" s="1455" t="s">
        <v>2116</v>
      </c>
      <c r="V22" s="1457">
        <f>IFERROR(VLOOKUP(K22,【参考】数式用!$A$5:$AB$27,MATCH(U22,【参考】数式用!$B$4:$AB$4,0)+1,0),"")</f>
        <v>6.3999999999999987E-2</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f>IFERROR(ROUNDDOWN(ROUND(L22*V22,0)*M22,0)*AG22,"")</f>
        <v>2127680</v>
      </c>
      <c r="AJ22" s="1483">
        <f>IFERROR(ROUNDDOWN(ROUND((L22*(V22-AX22)),0)*M22,0)*AG22,"")</f>
        <v>332450</v>
      </c>
      <c r="AK22" s="1485">
        <f>IFERROR(IF(OR(N22="",N23="",N25=""),0,ROUNDDOWN(ROUNDDOWN(ROUND(L22*VLOOKUP(K22,【参考】数式用!$A$5:$AB$27,MATCH("新加算Ⅳ",【参考】数式用!$B$4:$AB$4,0)+1,0),0)*M22,0)*AG22*0.5,0)),"")</f>
        <v>1063840</v>
      </c>
      <c r="AL22" s="1433"/>
      <c r="AM22" s="1487">
        <f>IFERROR(IF(OR(N25="ベア加算",N25=""),0, IF(OR(U22="新加算Ⅰ",U22="新加算Ⅱ",U22="新加算Ⅲ",U22="新加算Ⅳ"),ROUNDDOWN(ROUND(L22*VLOOKUP(K22,【参考】数式用!$A$5:$I$27,MATCH("ベア加算",【参考】数式用!$B$4:$I$4,0)+1,0),0)*M22,0)*AG22,0)),"")</f>
        <v>0</v>
      </c>
      <c r="AN22" s="1502"/>
      <c r="AO22" s="1364" t="s">
        <v>165</v>
      </c>
      <c r="AP22" s="1403"/>
      <c r="AQ22" s="1403"/>
      <c r="AR22" s="1489"/>
      <c r="AS22" s="1491"/>
      <c r="AT22" s="568" t="str">
        <f t="shared" si="0"/>
        <v/>
      </c>
      <c r="AU22" s="663"/>
      <c r="AV22" s="1493" t="str">
        <f>IF(K22&lt;&gt;"","V列に色付け","")</f>
        <v>V列に色付け</v>
      </c>
      <c r="AW22" s="661" t="str">
        <f>IF('別紙様式2-2（４・５月分）'!O20="","",'別紙様式2-2（４・５月分）'!O20)</f>
        <v>処遇加算Ⅱ</v>
      </c>
      <c r="AX22" s="1507">
        <f>IF(SUM('別紙様式2-2（４・５月分）'!P20:P22)=0,"",SUM('別紙様式2-2（４・５月分）'!P20:P22))</f>
        <v>5.3999999999999992E-2</v>
      </c>
      <c r="AY22" s="1506" t="str">
        <f>IFERROR(VLOOKUP(K22,【参考】数式用!$AJ$2:$AK$24,2,FALSE),"")</f>
        <v>通所介護</v>
      </c>
      <c r="AZ22" s="1321" t="s">
        <v>2113</v>
      </c>
      <c r="BA22" s="1321" t="s">
        <v>2114</v>
      </c>
      <c r="BB22" s="1321" t="s">
        <v>2115</v>
      </c>
      <c r="BC22" s="1321" t="s">
        <v>2116</v>
      </c>
      <c r="BD22" s="1321" t="str">
        <f>IF(AND(P22&lt;&gt;"新加算Ⅰ",P22&lt;&gt;"新加算Ⅱ",P22&lt;&gt;"新加算Ⅲ",P22&lt;&gt;"新加算Ⅳ"),P22,IF(Q24&lt;&gt;"",Q24,""))</f>
        <v xml:space="preserve">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55" t="str">
        <f>G22</f>
        <v>東京都</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63"/>
      <c r="AV23" s="1493"/>
      <c r="AW23" s="1516" t="str">
        <f>IF('別紙様式2-2（４・５月分）'!O21="","",'別紙様式2-2（４・５月分）'!O21)</f>
        <v>特定加算なし</v>
      </c>
      <c r="AX23" s="1507"/>
      <c r="AY23" s="1506"/>
      <c r="AZ23" s="1321"/>
      <c r="BA23" s="1321"/>
      <c r="BB23" s="1321"/>
      <c r="BC23" s="1321"/>
      <c r="BD23" s="1321"/>
      <c r="BE23" s="1321"/>
      <c r="BF23" s="1321"/>
      <c r="BG23" s="1321"/>
      <c r="BH23" s="1321"/>
      <c r="BI23" s="1321"/>
      <c r="BJ23" s="1512"/>
      <c r="BK23" s="1493"/>
      <c r="BL23" s="555" t="str">
        <f>G22</f>
        <v>東京都</v>
      </c>
    </row>
    <row r="24" spans="1:64" ht="15" customHeight="1">
      <c r="A24" s="1240"/>
      <c r="B24" s="1272"/>
      <c r="C24" s="1261"/>
      <c r="D24" s="1261"/>
      <c r="E24" s="1261"/>
      <c r="F24" s="1262"/>
      <c r="G24" s="1266"/>
      <c r="H24" s="1266"/>
      <c r="I24" s="1266"/>
      <c r="J24" s="1372"/>
      <c r="K24" s="1266"/>
      <c r="L24" s="1451"/>
      <c r="M24" s="1448"/>
      <c r="N24" s="1371"/>
      <c r="O24" s="1368"/>
      <c r="P24" s="1390" t="s">
        <v>2196</v>
      </c>
      <c r="Q24" s="1386" t="str">
        <f>IFERROR(VLOOKUP('別紙様式2-2（４・５月分）'!AR20,【参考】数式用!$AT$5:$AV$22,3,FALSE),"")</f>
        <v xml:space="preserve"> </v>
      </c>
      <c r="R24" s="1388" t="s">
        <v>2207</v>
      </c>
      <c r="S24" s="1396" t="str">
        <f>IFERROR(VLOOKUP(K22,【参考】数式用!$A$5:$AB$27,MATCH(Q24,【参考】数式用!$B$4:$AB$4,0)+1,0),"")</f>
        <v/>
      </c>
      <c r="T24" s="1459" t="s">
        <v>231</v>
      </c>
      <c r="U24" s="1461" t="s">
        <v>2116</v>
      </c>
      <c r="V24" s="1463">
        <f>IFERROR(VLOOKUP(K22,【参考】数式用!$A$5:$AB$27,MATCH(U24,【参考】数式用!$B$4:$AB$4,0)+1,0),"")</f>
        <v>6.3999999999999987E-2</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f>IFERROR(ROUNDDOWN(ROUND(L22*V24,0)*M22,0)*AG24,"")</f>
        <v>2553216</v>
      </c>
      <c r="AJ24" s="1469">
        <f>IFERROR(ROUNDDOWN(ROUND((L22*(V24-AX22)),0)*M22,0)*AG24,"")</f>
        <v>398940</v>
      </c>
      <c r="AK24" s="1494">
        <f>IFERROR(IF(OR(N22="",N23="",N25=""),0,ROUNDDOWN(ROUNDDOWN(ROUND(L22*VLOOKUP(K22,【参考】数式用!$A$5:$AB$27,MATCH("新加算Ⅳ",【参考】数式用!$B$4:$AB$4,0)+1,0),0)*M22,0)*AG24*0.5,0)),"")</f>
        <v>1276608</v>
      </c>
      <c r="AL24" s="1435" t="str">
        <f>IF(U24&lt;&gt;"","新規に適用","")</f>
        <v>新規に適用</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継続で適用</v>
      </c>
      <c r="AP24" s="1358"/>
      <c r="AQ24" s="1356"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新規に適用</v>
      </c>
      <c r="AT24" s="1331"/>
      <c r="AU24" s="663"/>
      <c r="AV24" s="1493" t="str">
        <f>IF(K22&lt;&gt;"","V列に色付け","")</f>
        <v>V列に色付け</v>
      </c>
      <c r="AW24" s="1516"/>
      <c r="AX24" s="1507"/>
      <c r="AY24" s="175"/>
      <c r="AZ24" s="175"/>
      <c r="BA24" s="175"/>
      <c r="BB24" s="175"/>
      <c r="BC24" s="175"/>
      <c r="BD24" s="175"/>
      <c r="BE24" s="175"/>
      <c r="BF24" s="175"/>
      <c r="BG24" s="175"/>
      <c r="BH24" s="175"/>
      <c r="BI24" s="175"/>
      <c r="BJ24" s="175"/>
      <c r="BK24" s="175"/>
      <c r="BL24" s="555" t="str">
        <f>G22</f>
        <v>東京都</v>
      </c>
    </row>
    <row r="25" spans="1:64"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3"/>
      <c r="AW25" s="661" t="str">
        <f>IF('別紙様式2-2（４・５月分）'!O22="","",'別紙様式2-2（４・５月分）'!O22)</f>
        <v>ベア加算</v>
      </c>
      <c r="AX25" s="1507"/>
      <c r="AY25" s="175"/>
      <c r="AZ25" s="175"/>
      <c r="BA25" s="175"/>
      <c r="BB25" s="175"/>
      <c r="BC25" s="175"/>
      <c r="BD25" s="175"/>
      <c r="BE25" s="175"/>
      <c r="BF25" s="175"/>
      <c r="BG25" s="175"/>
      <c r="BH25" s="175"/>
      <c r="BI25" s="175"/>
      <c r="BJ25" s="175"/>
      <c r="BK25" s="175"/>
      <c r="BL25" s="555" t="str">
        <f>G22</f>
        <v>東京都</v>
      </c>
    </row>
    <row r="26" spans="1:64"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2189</v>
      </c>
      <c r="U26" s="1455" t="s">
        <v>2422</v>
      </c>
      <c r="V26" s="1457">
        <f>IFERROR(VLOOKUP(K26,【参考】数式用!$A$5:$AB$27,MATCH(U26,【参考】数式用!$B$4:$AB$4,0)+1,0),"")</f>
        <v>5.6000000000000001E-2</v>
      </c>
      <c r="W26" s="1350" t="s">
        <v>19</v>
      </c>
      <c r="X26" s="1352">
        <v>6</v>
      </c>
      <c r="Y26" s="1354" t="s">
        <v>10</v>
      </c>
      <c r="Z26" s="1352">
        <v>6</v>
      </c>
      <c r="AA26" s="1354" t="s">
        <v>45</v>
      </c>
      <c r="AB26" s="1352">
        <v>6</v>
      </c>
      <c r="AC26" s="1354" t="s">
        <v>10</v>
      </c>
      <c r="AD26" s="1352">
        <v>9</v>
      </c>
      <c r="AE26" s="1354" t="s">
        <v>13</v>
      </c>
      <c r="AF26" s="1354" t="s">
        <v>24</v>
      </c>
      <c r="AG26" s="1354">
        <f>IF(X26&gt;=1,(AB26*12+AD26)-(X26*12+Z26)+1,"")</f>
        <v>4</v>
      </c>
      <c r="AH26" s="1360" t="s">
        <v>38</v>
      </c>
      <c r="AI26" s="1481">
        <f>IFERROR(ROUNDDOWN(ROUND(L26*V26,0)*M26,0)*AG26,"")</f>
        <v>857808</v>
      </c>
      <c r="AJ26" s="1483">
        <f>IFERROR(ROUNDDOWN(ROUND((L26*(V26-AX26)),0)*M26,0)*AG26,"")</f>
        <v>229768</v>
      </c>
      <c r="AK26" s="1485">
        <f>IFERROR(IF(OR(N26="",N27="",N29=""),0,ROUNDDOWN(ROUNDDOWN(ROUND(L26*VLOOKUP(K26,【参考】数式用!$A$5:$AB$27,MATCH("新加算Ⅳ",【参考】数式用!$B$4:$AB$4,0)+1,0),0)*M26,0)*AG26*0.5,0)),"")</f>
        <v>811854</v>
      </c>
      <c r="AL26" s="1433"/>
      <c r="AM26" s="1487">
        <f>IFERROR(IF(OR(N29="ベア加算",N29=""),0, IF(OR(U26="新加算Ⅰ",U26="新加算Ⅱ",U26="新加算Ⅲ",U26="新加算Ⅳ"),ROUNDDOWN(ROUND(L26*VLOOKUP(K26,【参考】数式用!$A$5:$I$27,MATCH("ベア加算",【参考】数式用!$B$4:$I$4,0)+1,0),0)*M26,0)*AG26,0)),"")</f>
        <v>0</v>
      </c>
      <c r="AN26" s="1502"/>
      <c r="AO26" s="1364"/>
      <c r="AP26" s="1403" t="s">
        <v>165</v>
      </c>
      <c r="AQ26" s="1403"/>
      <c r="AR26" s="1489"/>
      <c r="AS26" s="1491"/>
      <c r="AT26" s="568" t="str">
        <f t="shared" si="0"/>
        <v/>
      </c>
      <c r="AU26" s="663"/>
      <c r="AV26" s="1493" t="str">
        <f>IF(K26&lt;&gt;"","V列に色付け","")</f>
        <v>V列に色付け</v>
      </c>
      <c r="AW26" s="661" t="str">
        <f>IF('別紙様式2-2（４・５月分）'!O23="","",'別紙様式2-2（４・５月分）'!O23)</f>
        <v>処遇加算Ⅲ</v>
      </c>
      <c r="AX26" s="1507">
        <f>IF(SUM('別紙様式2-2（４・５月分）'!P23:P25)=0,"",SUM('別紙様式2-2（４・５月分）'!P23:P25))</f>
        <v>4.1000000000000002E-2</v>
      </c>
      <c r="AY26" s="1506" t="str">
        <f>IFERROR(VLOOKUP(K26,【参考】数式用!$AJ$2:$AK$24,2,FALSE),"")</f>
        <v>介護予防_小規模多機能型居宅介護</v>
      </c>
      <c r="AZ26" s="1321" t="s">
        <v>2113</v>
      </c>
      <c r="BA26" s="1321" t="s">
        <v>2114</v>
      </c>
      <c r="BB26" s="1321" t="s">
        <v>2115</v>
      </c>
      <c r="BC26" s="1321" t="s">
        <v>2116</v>
      </c>
      <c r="BD26" s="1321" t="str">
        <f>IF(AND(P26&lt;&gt;"新加算Ⅰ",P26&lt;&gt;"新加算Ⅱ",P26&lt;&gt;"新加算Ⅲ",P26&lt;&gt;"新加算Ⅳ"),P26,IF(Q28&lt;&gt;"",Q28,""))</f>
        <v>新加算Ⅴ（14）</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入力済</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55" t="str">
        <f>G26</f>
        <v>中央区</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！算定期間の終わりが令和７年３月になっていません。区分変更を行う場合は、別紙様式2-4に記入してください。</v>
      </c>
      <c r="AU27" s="663"/>
      <c r="AV27" s="1493"/>
      <c r="AW27" s="1516" t="str">
        <f>IF('別紙様式2-2（４・５月分）'!O24="","",'別紙様式2-2（４・５月分）'!O24)</f>
        <v>特定加算なし</v>
      </c>
      <c r="AX27" s="1507"/>
      <c r="AY27" s="1506"/>
      <c r="AZ27" s="1321"/>
      <c r="BA27" s="1321"/>
      <c r="BB27" s="1321"/>
      <c r="BC27" s="1321"/>
      <c r="BD27" s="1321"/>
      <c r="BE27" s="1321"/>
      <c r="BF27" s="1321"/>
      <c r="BG27" s="1321"/>
      <c r="BH27" s="1321"/>
      <c r="BI27" s="1321"/>
      <c r="BJ27" s="1512"/>
      <c r="BK27" s="1493"/>
      <c r="BL27" s="555" t="str">
        <f>G26</f>
        <v>中央区</v>
      </c>
    </row>
    <row r="28" spans="1:64"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231</v>
      </c>
      <c r="U28" s="1461" t="s">
        <v>2114</v>
      </c>
      <c r="V28" s="1463">
        <f>IFERROR(VLOOKUP(K26,【参考】数式用!$A$5:$AB$27,MATCH(U28,【参考】数式用!$B$4:$AB$4,0)+1,0),"")</f>
        <v>0.14600000000000002</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f>IFERROR(ROUNDDOWN(ROUND(L26*V28,0)*M26,0)*AG28,"")</f>
        <v>6709284</v>
      </c>
      <c r="AJ28" s="1469">
        <f>IFERROR(ROUNDDOWN(ROUND((L26*(V28-AX26)),0)*M26,0)*AG28,"")</f>
        <v>4825164</v>
      </c>
      <c r="AK28" s="1494">
        <f>IFERROR(IF(OR(N26="",N27="",N29=""),0,ROUNDDOWN(ROUNDDOWN(ROUND(L26*VLOOKUP(K26,【参考】数式用!$A$5:$AB$27,MATCH("新加算Ⅳ",【参考】数式用!$B$4:$AB$4,0)+1,0),0)*M26,0)*AG28*0.5,0)),"")</f>
        <v>2435562</v>
      </c>
      <c r="AL28" s="1435" t="str">
        <f>IF(U28&lt;&gt;"","新規に適用","")</f>
        <v>新規に適用</v>
      </c>
      <c r="AM28" s="1498">
        <f>IFERROR(IF(OR(N29="ベア加算",N29=""),0, IF(OR(U26="新加算Ⅰ",U26="新加算Ⅱ",U26="新加算Ⅲ",U26="新加算Ⅳ"),0,ROUNDDOWN(ROUND(L26*VLOOKUP(K26,【参考】数式用!$A$5:$I$27,MATCH("ベア加算",【参考】数式用!$B$4:$I$4,0)+1,0),0)*M26,0)*AG28)),"")</f>
        <v>781212</v>
      </c>
      <c r="AN28" s="1356" t="str">
        <f t="shared" ref="AN28:AN88" si="10">IF(AM28=0,"",IF(AND(U28&lt;&gt;"",AN26=""),"新規に適用",IF(AND(U28&lt;&gt;"",AN26&lt;&gt;""),"継続で適用","")))</f>
        <v>新規に適用</v>
      </c>
      <c r="AO28" s="1356" t="str">
        <f>IF(AND(U28&lt;&gt;"",AO26=""),"新規に適用",IF(AND(U28&lt;&gt;"",AO26&lt;&gt;""),"継続で適用",""))</f>
        <v>新規に適用</v>
      </c>
      <c r="AP28" s="1358"/>
      <c r="AQ28" s="1356"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6" t="str">
        <f>IF(AND(U28&lt;&gt;"",AS26=""),"新規に適用",IF(AND(U28&lt;&gt;"",AS26&lt;&gt;""),"継続で適用",""))</f>
        <v>新規に適用</v>
      </c>
      <c r="AT28" s="1331"/>
      <c r="AU28" s="663"/>
      <c r="AV28" s="1493" t="str">
        <f>IF(K26&lt;&gt;"","V列に色付け","")</f>
        <v>V列に色付け</v>
      </c>
      <c r="AW28" s="1516"/>
      <c r="AX28" s="1507"/>
      <c r="AY28" s="175"/>
      <c r="AZ28" s="175"/>
      <c r="BA28" s="175"/>
      <c r="BB28" s="175"/>
      <c r="BC28" s="175"/>
      <c r="BD28" s="175"/>
      <c r="BE28" s="175"/>
      <c r="BF28" s="175"/>
      <c r="BG28" s="175"/>
      <c r="BH28" s="175"/>
      <c r="BI28" s="175"/>
      <c r="BJ28" s="175"/>
      <c r="BK28" s="175"/>
      <c r="BL28" s="555" t="str">
        <f>G26</f>
        <v>中央区</v>
      </c>
    </row>
    <row r="29" spans="1:64"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3"/>
      <c r="AW29" s="661" t="str">
        <f>IF('別紙様式2-2（４・５月分）'!O25="","",'別紙様式2-2（４・５月分）'!O25)</f>
        <v>ベア加算なし</v>
      </c>
      <c r="AX29" s="1507"/>
      <c r="AY29" s="175"/>
      <c r="AZ29" s="175"/>
      <c r="BA29" s="175"/>
      <c r="BB29" s="175"/>
      <c r="BC29" s="175"/>
      <c r="BD29" s="175"/>
      <c r="BE29" s="175"/>
      <c r="BF29" s="175"/>
      <c r="BG29" s="175"/>
      <c r="BH29" s="175"/>
      <c r="BI29" s="175"/>
      <c r="BJ29" s="175"/>
      <c r="BK29" s="175"/>
      <c r="BL29" s="555" t="str">
        <f>G26</f>
        <v>中央区</v>
      </c>
    </row>
    <row r="30" spans="1:64"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2189</v>
      </c>
      <c r="U30" s="1455" t="s">
        <v>2423</v>
      </c>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68" t="str">
        <f t="shared" si="0"/>
        <v/>
      </c>
      <c r="AU30" s="663"/>
      <c r="AV30" s="1493" t="str">
        <f>IF(K30&lt;&gt;"","V列に色付け","")</f>
        <v>V列に色付け</v>
      </c>
      <c r="AW30" s="664" t="str">
        <f>IF('別紙様式2-2（４・５月分）'!O26="","",'別紙様式2-2（４・５月分）'!O26)</f>
        <v>処遇加算Ⅱ</v>
      </c>
      <c r="AX30" s="1521">
        <f>IF(SUM('別紙様式2-2（４・５月分）'!P26:P28)=0,"",SUM('別紙様式2-2（４・５月分）'!P26:P28))</f>
        <v>0.06</v>
      </c>
      <c r="AY30" s="1506" t="str">
        <f>IFERROR(VLOOKUP(K30,【参考】数式用!$AJ$2:$AK$24,2,FALSE),"")</f>
        <v>介護老人福祉施設</v>
      </c>
      <c r="AZ30" s="1321" t="s">
        <v>2113</v>
      </c>
      <c r="BA30" s="1321" t="s">
        <v>2114</v>
      </c>
      <c r="BB30" s="1321" t="s">
        <v>2115</v>
      </c>
      <c r="BC30" s="1321" t="s">
        <v>2116</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55" t="str">
        <f>G30</f>
        <v>千葉県</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63"/>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55" t="str">
        <f>G30</f>
        <v>千葉県</v>
      </c>
    </row>
    <row r="32" spans="1:64" ht="15" customHeight="1">
      <c r="A32" s="1240"/>
      <c r="B32" s="1272"/>
      <c r="C32" s="1261"/>
      <c r="D32" s="1261"/>
      <c r="E32" s="1261"/>
      <c r="F32" s="1262"/>
      <c r="G32" s="1266"/>
      <c r="H32" s="1266"/>
      <c r="I32" s="1266"/>
      <c r="J32" s="1372"/>
      <c r="K32" s="1266"/>
      <c r="L32" s="1451"/>
      <c r="M32" s="1448"/>
      <c r="N32" s="1371"/>
      <c r="O32" s="1368"/>
      <c r="P32" s="1390" t="s">
        <v>2196</v>
      </c>
      <c r="Q32" s="1386" t="str">
        <f>IFERROR(VLOOKUP('別紙様式2-2（４・５月分）'!AR26,【参考】数式用!$AT$5:$AV$22,3,FALSE),"")</f>
        <v/>
      </c>
      <c r="R32" s="1388" t="s">
        <v>2207</v>
      </c>
      <c r="S32" s="1396" t="str">
        <f>IFERROR(VLOOKUP(K30,【参考】数式用!$A$5:$AB$27,MATCH(Q32,【参考】数式用!$B$4:$AB$4,0)+1,0),"")</f>
        <v/>
      </c>
      <c r="T32" s="1459" t="s">
        <v>231</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si="10"/>
        <v/>
      </c>
      <c r="AO32" s="1356" t="str">
        <f>IF(AND(U32&lt;&gt;"",AO30=""),"新規に適用",IF(AND(U32&lt;&gt;"",AO30&lt;&gt;""),"継続で適用",""))</f>
        <v/>
      </c>
      <c r="AP32" s="1358"/>
      <c r="AQ32" s="1356"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3"/>
      <c r="AV32" s="1493" t="str">
        <f>IF(K30&lt;&gt;"","V列に色付け","")</f>
        <v>V列に色付け</v>
      </c>
      <c r="AW32" s="1518"/>
      <c r="AX32" s="1521"/>
      <c r="AY32" s="175"/>
      <c r="AZ32" s="175"/>
      <c r="BA32" s="175"/>
      <c r="BB32" s="175"/>
      <c r="BC32" s="175"/>
      <c r="BD32" s="175"/>
      <c r="BE32" s="175"/>
      <c r="BF32" s="175"/>
      <c r="BG32" s="175"/>
      <c r="BH32" s="175"/>
      <c r="BI32" s="175"/>
      <c r="BJ32" s="175"/>
      <c r="BK32" s="175"/>
      <c r="BL32" s="555" t="str">
        <f>G30</f>
        <v>千葉県</v>
      </c>
    </row>
    <row r="33" spans="1:64"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3"/>
      <c r="AW33" s="664" t="str">
        <f>IF('別紙様式2-2（４・５月分）'!O28="","",'別紙様式2-2（４・５月分）'!O28)</f>
        <v/>
      </c>
      <c r="AX33" s="1522"/>
      <c r="AY33" s="175"/>
      <c r="AZ33" s="175"/>
      <c r="BA33" s="175"/>
      <c r="BB33" s="175"/>
      <c r="BC33" s="175"/>
      <c r="BD33" s="175"/>
      <c r="BE33" s="175"/>
      <c r="BF33" s="175"/>
      <c r="BG33" s="175"/>
      <c r="BH33" s="175"/>
      <c r="BI33" s="175"/>
      <c r="BJ33" s="175"/>
      <c r="BK33" s="175"/>
      <c r="BL33" s="555" t="str">
        <f>G30</f>
        <v>千葉県</v>
      </c>
    </row>
    <row r="34" spans="1:64"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247">
        <f>IF(基本情報入力シート!AB59="","",基本情報入力シート!AB59)</f>
        <v>1935000</v>
      </c>
      <c r="M34" s="1374">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2189</v>
      </c>
      <c r="U34" s="1415" t="s">
        <v>2114</v>
      </c>
      <c r="V34" s="1457">
        <f>IFERROR(VLOOKUP(K34,【参考】数式用!$A$5:$AB$27,MATCH(U34,【参考】数式用!$B$4:$AB$4,0)+1,0),"")</f>
        <v>0.13600000000000001</v>
      </c>
      <c r="W34" s="1350" t="s">
        <v>19</v>
      </c>
      <c r="X34" s="1352">
        <v>6</v>
      </c>
      <c r="Y34" s="1354" t="s">
        <v>10</v>
      </c>
      <c r="Z34" s="1352">
        <v>6</v>
      </c>
      <c r="AA34" s="1354" t="s">
        <v>45</v>
      </c>
      <c r="AB34" s="1352">
        <v>7</v>
      </c>
      <c r="AC34" s="1354" t="s">
        <v>10</v>
      </c>
      <c r="AD34" s="1352">
        <v>3</v>
      </c>
      <c r="AE34" s="1354" t="s">
        <v>2188</v>
      </c>
      <c r="AF34" s="1354" t="s">
        <v>24</v>
      </c>
      <c r="AG34" s="1354">
        <f>IF(X34&gt;=1,(AB34*12+AD34)-(X34*12+Z34)+1,"")</f>
        <v>10</v>
      </c>
      <c r="AH34" s="1360" t="s">
        <v>38</v>
      </c>
      <c r="AI34" s="1481">
        <f>IFERROR(ROUNDDOWN(ROUND(L34*V34,0)*M34,0)*AG34,"")</f>
        <v>28105480</v>
      </c>
      <c r="AJ34" s="1483">
        <f>IFERROR(ROUNDDOWN(ROUND((L34*(V34-AX34)),0)*M34,0)*AG34,"")</f>
        <v>10952870</v>
      </c>
      <c r="AK34" s="1485">
        <f>IFERROR(IF(OR(N34="",N35="",N37=""),0,ROUNDDOWN(ROUNDDOWN(ROUND(L34*VLOOKUP(K34,【参考】数式用!$A$5:$AB$27,MATCH("新加算Ⅳ",【参考】数式用!$B$4:$AB$4,0)+1,0),0)*M34,0)*AG34*0.5,0)),"")</f>
        <v>9299610</v>
      </c>
      <c r="AL34" s="1433"/>
      <c r="AM34" s="1487">
        <f>IFERROR(IF(OR(N37="ベア加算",N37=""),0, IF(OR(U34="新加算Ⅰ",U34="新加算Ⅱ",U34="新加算Ⅲ",U34="新加算Ⅳ"),ROUNDDOWN(ROUND(L34*VLOOKUP(K34,【参考】数式用!$A$5:$I$27,MATCH("ベア加算",【参考】数式用!$B$4:$I$4,0)+1,0),0)*M34,0)*AG34,0)),"")</f>
        <v>3306520</v>
      </c>
      <c r="AN34" s="1502" t="s">
        <v>165</v>
      </c>
      <c r="AO34" s="1364" t="s">
        <v>165</v>
      </c>
      <c r="AP34" s="1403"/>
      <c r="AQ34" s="1403" t="s">
        <v>2197</v>
      </c>
      <c r="AR34" s="1489">
        <v>1</v>
      </c>
      <c r="AS34" s="1491"/>
      <c r="AT34" s="568" t="str">
        <f t="shared" si="0"/>
        <v/>
      </c>
      <c r="AU34" s="663"/>
      <c r="AV34" s="1493" t="str">
        <f>IF(K34&lt;&gt;"","V列に色付け","")</f>
        <v>V列に色付け</v>
      </c>
      <c r="AW34" s="664" t="str">
        <f>IF('別紙様式2-2（４・５月分）'!O29="","",'別紙様式2-2（４・５月分）'!O29)</f>
        <v>処遇加算Ⅱ</v>
      </c>
      <c r="AX34" s="1523">
        <f>IF(SUM('別紙様式2-2（４・５月分）'!P29:P31)=0,"",SUM('別紙様式2-2（４・５月分）'!P29:P31))</f>
        <v>8.299999999999999E-2</v>
      </c>
      <c r="AY34" s="1506" t="str">
        <f>IFERROR(VLOOKUP(K34,【参考】数式用!$AJ$2:$AK$24,2,FALSE),"")</f>
        <v>介護老人福祉施設</v>
      </c>
      <c r="AZ34" s="1321" t="s">
        <v>2113</v>
      </c>
      <c r="BA34" s="1321" t="s">
        <v>2114</v>
      </c>
      <c r="BB34" s="1321" t="s">
        <v>2115</v>
      </c>
      <c r="BC34" s="1321" t="s">
        <v>2116</v>
      </c>
      <c r="BD34" s="1321" t="str">
        <f>IF(AND(P34&lt;&gt;"新加算Ⅰ",P34&lt;&gt;"新加算Ⅱ",P34&lt;&gt;"新加算Ⅲ",P34&lt;&gt;"新加算Ⅳ"),P34,IF(Q36&lt;&gt;"",Q36,""))</f>
        <v>新加算Ⅴ（３）</v>
      </c>
      <c r="BE34" s="1321"/>
      <c r="BF34" s="1321" t="str">
        <f t="shared" ref="BF34" si="16">IF(AM34&lt;&gt;0,IF(AN34="○","入力済","未入力"),"")</f>
        <v>入力済</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入力済</v>
      </c>
      <c r="BJ34" s="1512">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3" t="str">
        <f>IF(OR(U34="新加算Ⅰ",U34="新加算Ⅴ（１）",U34="新加算Ⅴ（２）",U34="新加算Ⅴ（５）",U34="新加算Ⅴ（７）",U34="新加算Ⅴ（10）"),IF(AS34="","未入力","入力済"),"")</f>
        <v/>
      </c>
      <c r="BL34" s="555" t="str">
        <f>G34</f>
        <v>千葉県</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特定加算Ⅱ</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63"/>
      <c r="AV35" s="1493"/>
      <c r="AW35" s="1518" t="str">
        <f>IF('別紙様式2-2（４・５月分）'!O30="","",'別紙様式2-2（４・５月分）'!O30)</f>
        <v>特定加算Ⅱ</v>
      </c>
      <c r="AX35" s="1521"/>
      <c r="AY35" s="1506"/>
      <c r="AZ35" s="1321"/>
      <c r="BA35" s="1321"/>
      <c r="BB35" s="1321"/>
      <c r="BC35" s="1321"/>
      <c r="BD35" s="1321"/>
      <c r="BE35" s="1321"/>
      <c r="BF35" s="1321"/>
      <c r="BG35" s="1321"/>
      <c r="BH35" s="1321"/>
      <c r="BI35" s="1321"/>
      <c r="BJ35" s="1512"/>
      <c r="BK35" s="1493"/>
      <c r="BL35" s="555" t="str">
        <f>G34</f>
        <v>千葉県</v>
      </c>
    </row>
    <row r="36" spans="1:64" ht="15" customHeight="1">
      <c r="A36" s="1240"/>
      <c r="B36" s="1272"/>
      <c r="C36" s="1261"/>
      <c r="D36" s="1261"/>
      <c r="E36" s="1261"/>
      <c r="F36" s="1262"/>
      <c r="G36" s="1266"/>
      <c r="H36" s="1266"/>
      <c r="I36" s="1266"/>
      <c r="J36" s="1372"/>
      <c r="K36" s="1266"/>
      <c r="L36" s="1247"/>
      <c r="M36" s="1374"/>
      <c r="N36" s="1371"/>
      <c r="O36" s="1368"/>
      <c r="P36" s="1390" t="s">
        <v>2196</v>
      </c>
      <c r="Q36" s="1386" t="str">
        <f>IFERROR(VLOOKUP('別紙様式2-2（４・５月分）'!AR29,【参考】数式用!$AT$5:$AV$22,3,FALSE),"")</f>
        <v xml:space="preserve"> </v>
      </c>
      <c r="R36" s="1388" t="s">
        <v>2207</v>
      </c>
      <c r="S36" s="1394" t="str">
        <f>IFERROR(VLOOKUP(K34,【参考】数式用!$A$5:$AB$27,MATCH(Q36,【参考】数式用!$B$4:$AB$4,0)+1,0),"")</f>
        <v/>
      </c>
      <c r="T36" s="1459" t="s">
        <v>231</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2188</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11159532</v>
      </c>
      <c r="AL36" s="1435" t="str">
        <f t="shared" ref="AL36" si="17">IF(U36&lt;&gt;"","新規に適用","")</f>
        <v/>
      </c>
      <c r="AM36" s="1498">
        <f>IFERROR(IF(OR(N37="ベア加算",N37=""),0, IF(OR(U34="新加算Ⅰ",U34="新加算Ⅱ",U34="新加算Ⅲ",U34="新加算Ⅳ"),0,ROUNDDOWN(ROUND(L34*VLOOKUP(K34,【参考】数式用!$A$5:$I$27,MATCH("ベア加算",【参考】数式用!$B$4:$I$4,0)+1,0),0)*M34,0)*AG36)),"")</f>
        <v>0</v>
      </c>
      <c r="AN36" s="1356" t="str">
        <f t="shared" si="10"/>
        <v/>
      </c>
      <c r="AO36" s="1356" t="str">
        <f>IF(AND(U36&lt;&gt;"",AO34=""),"新規に適用",IF(AND(U36&lt;&gt;"",AO34&lt;&gt;""),"継続で適用",""))</f>
        <v/>
      </c>
      <c r="AP36" s="1358"/>
      <c r="AQ36" s="1356"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3"/>
      <c r="AV36" s="1493" t="str">
        <f>IF(K34&lt;&gt;"","V列に色付け","")</f>
        <v>V列に色付け</v>
      </c>
      <c r="AW36" s="1518"/>
      <c r="AX36" s="1521"/>
      <c r="AY36" s="175"/>
      <c r="AZ36" s="175"/>
      <c r="BA36" s="175"/>
      <c r="BB36" s="175"/>
      <c r="BC36" s="175"/>
      <c r="BD36" s="175"/>
      <c r="BE36" s="175"/>
      <c r="BF36" s="175"/>
      <c r="BG36" s="175"/>
      <c r="BH36" s="175"/>
      <c r="BI36" s="175"/>
      <c r="BJ36" s="175"/>
      <c r="BK36" s="175"/>
      <c r="BL36" s="555" t="str">
        <f>G34</f>
        <v>千葉県</v>
      </c>
    </row>
    <row r="37" spans="1:64" ht="30" customHeight="1" thickBot="1">
      <c r="A37" s="1227"/>
      <c r="B37" s="1376"/>
      <c r="C37" s="1397"/>
      <c r="D37" s="1377"/>
      <c r="E37" s="1377"/>
      <c r="F37" s="1378"/>
      <c r="G37" s="1267"/>
      <c r="H37" s="1267"/>
      <c r="I37" s="1267"/>
      <c r="J37" s="1373"/>
      <c r="K37" s="1267"/>
      <c r="L37" s="1248"/>
      <c r="M37" s="1375"/>
      <c r="N37" s="662" t="str">
        <f>IF('別紙様式2-2（４・５月分）'!Q31="","",'別紙様式2-2（４・５月分）'!Q31)</f>
        <v>ベア加算なし</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3"/>
      <c r="AW37" s="664" t="str">
        <f>IF('別紙様式2-2（４・５月分）'!O31="","",'別紙様式2-2（４・５月分）'!O31)</f>
        <v>ベア加算なし</v>
      </c>
      <c r="AX37" s="1522"/>
      <c r="AY37" s="175"/>
      <c r="AZ37" s="175"/>
      <c r="BA37" s="175"/>
      <c r="BB37" s="175"/>
      <c r="BC37" s="175"/>
      <c r="BD37" s="175"/>
      <c r="BE37" s="175"/>
      <c r="BF37" s="175"/>
      <c r="BG37" s="175"/>
      <c r="BH37" s="175"/>
      <c r="BI37" s="175"/>
      <c r="BJ37" s="175"/>
      <c r="BK37" s="175"/>
      <c r="BL37" s="555" t="str">
        <f>G34</f>
        <v>千葉県</v>
      </c>
    </row>
    <row r="38" spans="1:64"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246">
        <f>IF(基本情報入力シート!AB60="","",基本情報入力シート!AB60)</f>
        <v>237000</v>
      </c>
      <c r="M38" s="1249">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2189</v>
      </c>
      <c r="U38" s="1415" t="s">
        <v>2114</v>
      </c>
      <c r="V38" s="1457">
        <f>IFERROR(VLOOKUP(K38,【参考】数式用!$A$5:$AB$27,MATCH(U38,【参考】数式用!$B$4:$AB$4,0)+1,0),"")</f>
        <v>0.13600000000000001</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f>IFERROR(ROUNDDOWN(ROUND(L38*V38,0)*M38,0)*AG38,"")</f>
        <v>3490720</v>
      </c>
      <c r="AJ38" s="1483">
        <f>IFERROR(ROUNDDOWN(ROUND((L38*(V38-AX38)),0)*M38,0)*AG38,"")</f>
        <v>2643710</v>
      </c>
      <c r="AK38" s="1485">
        <f>IFERROR(IF(OR(N38="",N39="",N41=""),0,ROUNDDOWN(ROUNDDOWN(ROUND(L38*VLOOKUP(K38,【参考】数式用!$A$5:$AB$27,MATCH("新加算Ⅳ",【参考】数式用!$B$4:$AB$4,0)+1,0),0)*M38,0)*AG38*0.5,0)),"")</f>
        <v>1155015</v>
      </c>
      <c r="AL38" s="1433"/>
      <c r="AM38" s="1487">
        <f>IFERROR(IF(OR(N41="ベア加算",N41=""),0, IF(OR(U38="新加算Ⅰ",U38="新加算Ⅱ",U38="新加算Ⅲ",U38="新加算Ⅳ"),ROUNDDOWN(ROUND(L38*VLOOKUP(K38,【参考】数式用!$A$5:$I$27,MATCH("ベア加算",【参考】数式用!$B$4:$I$4,0)+1,0),0)*M38,0)*AG38,0)),"")</f>
        <v>410670</v>
      </c>
      <c r="AN38" s="1502" t="s">
        <v>165</v>
      </c>
      <c r="AO38" s="1364" t="s">
        <v>2197</v>
      </c>
      <c r="AP38" s="1403"/>
      <c r="AQ38" s="1403" t="s">
        <v>2197</v>
      </c>
      <c r="AR38" s="1489"/>
      <c r="AS38" s="1491"/>
      <c r="AT38" s="568" t="str">
        <f t="shared" si="0"/>
        <v/>
      </c>
      <c r="AU38" s="663"/>
      <c r="AV38" s="1493" t="str">
        <f>IF(K38&lt;&gt;"","V列に色付け","")</f>
        <v>V列に色付け</v>
      </c>
      <c r="AW38" s="664" t="str">
        <f>IF('別紙様式2-2（４・５月分）'!O32="","",'別紙様式2-2（４・５月分）'!O32)</f>
        <v>処遇加算Ⅲ</v>
      </c>
      <c r="AX38" s="1507">
        <f>IF(SUM('別紙様式2-2（４・５月分）'!P32:P34)=0,"",SUM('別紙様式2-2（４・５月分）'!P32:P34))</f>
        <v>3.3000000000000002E-2</v>
      </c>
      <c r="AY38" s="1506" t="str">
        <f>IFERROR(VLOOKUP(K38,【参考】数式用!$AJ$2:$AK$24,2,FALSE),"")</f>
        <v>介護予防_短期入所生活介護</v>
      </c>
      <c r="AZ38" s="1321" t="s">
        <v>2113</v>
      </c>
      <c r="BA38" s="1321" t="s">
        <v>2114</v>
      </c>
      <c r="BB38" s="1321" t="s">
        <v>2115</v>
      </c>
      <c r="BC38" s="1321" t="s">
        <v>2116</v>
      </c>
      <c r="BD38" s="1321" t="str">
        <f>IF(AND(P38&lt;&gt;"新加算Ⅰ",P38&lt;&gt;"新加算Ⅱ",P38&lt;&gt;"新加算Ⅲ",P38&lt;&gt;"新加算Ⅳ"),P38,IF(Q40&lt;&gt;"",Q40,""))</f>
        <v>新加算Ⅴ（12）</v>
      </c>
      <c r="BE38" s="1321"/>
      <c r="BF38" s="1321" t="str">
        <f t="shared" ref="BF38" si="20">IF(AM38&lt;&gt;0,IF(AN38="○","入力済","未入力"),"")</f>
        <v>入力済</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入力済</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55" t="str">
        <f>G38</f>
        <v>千葉県</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特定加算Ⅱ</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63"/>
      <c r="AV39" s="1493"/>
      <c r="AW39" s="1518" t="str">
        <f>IF('別紙様式2-2（４・５月分）'!O33="","",'別紙様式2-2（４・５月分）'!O33)</f>
        <v>特定加算なし</v>
      </c>
      <c r="AX39" s="1507"/>
      <c r="AY39" s="1506"/>
      <c r="AZ39" s="1321"/>
      <c r="BA39" s="1321"/>
      <c r="BB39" s="1321"/>
      <c r="BC39" s="1321"/>
      <c r="BD39" s="1321"/>
      <c r="BE39" s="1321"/>
      <c r="BF39" s="1321"/>
      <c r="BG39" s="1321"/>
      <c r="BH39" s="1321"/>
      <c r="BI39" s="1321"/>
      <c r="BJ39" s="1512"/>
      <c r="BK39" s="1493"/>
      <c r="BL39" s="555" t="str">
        <f>G38</f>
        <v>千葉県</v>
      </c>
    </row>
    <row r="40" spans="1:64" ht="15" customHeight="1">
      <c r="A40" s="1240"/>
      <c r="B40" s="1272"/>
      <c r="C40" s="1261"/>
      <c r="D40" s="1261"/>
      <c r="E40" s="1261"/>
      <c r="F40" s="1262"/>
      <c r="G40" s="1266"/>
      <c r="H40" s="1266"/>
      <c r="I40" s="1266"/>
      <c r="J40" s="1372"/>
      <c r="K40" s="1266"/>
      <c r="L40" s="1247"/>
      <c r="M40" s="1250"/>
      <c r="N40" s="1371"/>
      <c r="O40" s="1368"/>
      <c r="P40" s="1390" t="s">
        <v>2196</v>
      </c>
      <c r="Q40" s="1386" t="str">
        <f>IFERROR(VLOOKUP('別紙様式2-2（４・５月分）'!AR32,【参考】数式用!$AT$5:$AV$22,3,FALSE),"")</f>
        <v xml:space="preserve"> </v>
      </c>
      <c r="R40" s="1388" t="s">
        <v>2207</v>
      </c>
      <c r="S40" s="1396" t="str">
        <f>IFERROR(VLOOKUP(K38,【参考】数式用!$A$5:$AB$27,MATCH(Q40,【参考】数式用!$B$4:$AB$4,0)+1,0),"")</f>
        <v/>
      </c>
      <c r="T40" s="1459" t="s">
        <v>231</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1386018</v>
      </c>
      <c r="AL40" s="1435" t="str">
        <f t="shared" ref="AL40" si="21">IF(U40&lt;&gt;"","新規に適用","")</f>
        <v/>
      </c>
      <c r="AM40" s="1498">
        <f>IFERROR(IF(OR(N41="ベア加算",N41=""),0, IF(OR(U38="新加算Ⅰ",U38="新加算Ⅱ",U38="新加算Ⅲ",U38="新加算Ⅳ"),0,ROUNDDOWN(ROUND(L38*VLOOKUP(K38,【参考】数式用!$A$5:$I$27,MATCH("ベア加算",【参考】数式用!$B$4:$I$4,0)+1,0),0)*M38,0)*AG40)),"")</f>
        <v>0</v>
      </c>
      <c r="AN40" s="1356" t="str">
        <f t="shared" si="10"/>
        <v/>
      </c>
      <c r="AO40" s="1356" t="str">
        <f>IF(AND(U40&lt;&gt;"",AO38=""),"新規に適用",IF(AND(U40&lt;&gt;"",AO38&lt;&gt;""),"継続で適用",""))</f>
        <v/>
      </c>
      <c r="AP40" s="1358"/>
      <c r="AQ40" s="1356"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3"/>
      <c r="AV40" s="1493" t="str">
        <f>IF(K38&lt;&gt;"","V列に色付け","")</f>
        <v>V列に色付け</v>
      </c>
      <c r="AW40" s="1518"/>
      <c r="AX40" s="1507"/>
      <c r="AY40" s="175"/>
      <c r="AZ40" s="175"/>
      <c r="BA40" s="175"/>
      <c r="BB40" s="175"/>
      <c r="BC40" s="175"/>
      <c r="BD40" s="175"/>
      <c r="BE40" s="175"/>
      <c r="BF40" s="175"/>
      <c r="BG40" s="175"/>
      <c r="BH40" s="175"/>
      <c r="BI40" s="175"/>
      <c r="BJ40" s="175"/>
      <c r="BK40" s="175"/>
      <c r="BL40" s="555" t="str">
        <f>G38</f>
        <v>千葉県</v>
      </c>
    </row>
    <row r="41" spans="1:64" ht="30" customHeight="1" thickBot="1">
      <c r="A41" s="1227"/>
      <c r="B41" s="1376"/>
      <c r="C41" s="1377"/>
      <c r="D41" s="1377"/>
      <c r="E41" s="1377"/>
      <c r="F41" s="1378"/>
      <c r="G41" s="1267"/>
      <c r="H41" s="1267"/>
      <c r="I41" s="1267"/>
      <c r="J41" s="1373"/>
      <c r="K41" s="1267"/>
      <c r="L41" s="1248"/>
      <c r="M41" s="1251"/>
      <c r="N41" s="662" t="str">
        <f>IF('別紙様式2-2（４・５月分）'!Q34="","",'別紙様式2-2（４・５月分）'!Q34)</f>
        <v>ベア加算なし</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3"/>
      <c r="AW41" s="664" t="str">
        <f>IF('別紙様式2-2（４・５月分）'!O34="","",'別紙様式2-2（４・５月分）'!O34)</f>
        <v>ベア加算なし</v>
      </c>
      <c r="AX41" s="1507"/>
      <c r="AY41" s="175"/>
      <c r="AZ41" s="175"/>
      <c r="BA41" s="175"/>
      <c r="BB41" s="175"/>
      <c r="BC41" s="175"/>
      <c r="BD41" s="175"/>
      <c r="BE41" s="175"/>
      <c r="BF41" s="175"/>
      <c r="BG41" s="175"/>
      <c r="BH41" s="175"/>
      <c r="BI41" s="175"/>
      <c r="BJ41" s="175"/>
      <c r="BK41" s="175"/>
      <c r="BL41" s="555" t="str">
        <f>G38</f>
        <v>千葉県</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2189</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68" t="str">
        <f t="shared" si="0"/>
        <v/>
      </c>
      <c r="AU42" s="663"/>
      <c r="AV42" s="1493" t="str">
        <f>IF(K42&lt;&gt;"","V列に色付け","")</f>
        <v/>
      </c>
      <c r="AW42" s="664" t="str">
        <f>IF('別紙様式2-2（４・５月分）'!O35="","",'別紙様式2-2（４・５月分）'!O35)</f>
        <v/>
      </c>
      <c r="AX42" s="1507" t="str">
        <f>IF(SUM('別紙様式2-2（４・５月分）'!P35:P37)=0,"",SUM('別紙様式2-2（４・５月分）'!P35:P37))</f>
        <v/>
      </c>
      <c r="AY42" s="1506" t="str">
        <f>IFERROR(VLOOKUP(K42,【参考】数式用!$AJ$2:$AK$24,2,FALSE),"")</f>
        <v/>
      </c>
      <c r="AZ42" s="1321" t="s">
        <v>2113</v>
      </c>
      <c r="BA42" s="1321" t="s">
        <v>2114</v>
      </c>
      <c r="BB42" s="1321" t="s">
        <v>2115</v>
      </c>
      <c r="BC42" s="1321" t="s">
        <v>2116</v>
      </c>
      <c r="BD42" s="1321" t="str">
        <f>IF(AND(P42&lt;&gt;"新加算Ⅰ",P42&lt;&gt;"新加算Ⅱ",P42&lt;&gt;"新加算Ⅲ",P42&lt;&gt;"新加算Ⅳ"),P42,IF(Q44&lt;&gt;"",Q44,""))</f>
        <v/>
      </c>
      <c r="BE42" s="1321"/>
      <c r="BF42" s="1321" t="str">
        <f t="shared" ref="BF42" si="24">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55"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63"/>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55" t="str">
        <f>G42</f>
        <v/>
      </c>
    </row>
    <row r="44" spans="1:64" ht="15" customHeight="1">
      <c r="A44" s="1240"/>
      <c r="B44" s="1272"/>
      <c r="C44" s="1261"/>
      <c r="D44" s="1261"/>
      <c r="E44" s="1261"/>
      <c r="F44" s="1262"/>
      <c r="G44" s="1266"/>
      <c r="H44" s="1266"/>
      <c r="I44" s="1266"/>
      <c r="J44" s="1372"/>
      <c r="K44" s="1266"/>
      <c r="L44" s="1247"/>
      <c r="M44" s="1374"/>
      <c r="N44" s="1371"/>
      <c r="O44" s="1368"/>
      <c r="P44" s="1390" t="s">
        <v>2196</v>
      </c>
      <c r="Q44" s="1386" t="str">
        <f>IFERROR(VLOOKUP('別紙様式2-2（４・５月分）'!AR35,【参考】数式用!$AT$5:$AV$22,3,FALSE),"")</f>
        <v/>
      </c>
      <c r="R44" s="1388" t="s">
        <v>2207</v>
      </c>
      <c r="S44" s="1394" t="str">
        <f>IFERROR(VLOOKUP(K42,【参考】数式用!$A$5:$AB$27,MATCH(Q44,【参考】数式用!$B$4:$AB$4,0)+1,0),"")</f>
        <v/>
      </c>
      <c r="T44" s="1459" t="s">
        <v>231</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5">IF(U44&lt;&gt;"","新規に適用","")</f>
        <v/>
      </c>
      <c r="AM44" s="1498">
        <f>IFERROR(IF(OR(N45="ベア加算",N45=""),0, IF(OR(U42="新加算Ⅰ",U42="新加算Ⅱ",U42="新加算Ⅲ",U42="新加算Ⅳ"),0,ROUNDDOWN(ROUND(L42*VLOOKUP(K42,【参考】数式用!$A$5:$I$27,MATCH("ベア加算",【参考】数式用!$B$4:$I$4,0)+1,0),0)*M42,0)*AG44)),"")</f>
        <v>0</v>
      </c>
      <c r="AN44" s="1356" t="str">
        <f t="shared" si="10"/>
        <v/>
      </c>
      <c r="AO44" s="1356" t="str">
        <f>IF(AND(U44&lt;&gt;"",AO42=""),"新規に適用",IF(AND(U44&lt;&gt;"",AO42&lt;&gt;""),"継続で適用",""))</f>
        <v/>
      </c>
      <c r="AP44" s="1358"/>
      <c r="AQ44" s="1356" t="str">
        <f>IF(AND(U44&lt;&gt;"",AQ42=""),"新規に適用",IF(AND(U44&lt;&gt;"",AQ42&lt;&gt;""),"継続で適用",""))</f>
        <v/>
      </c>
      <c r="AR44" s="1344" t="str">
        <f t="shared" si="22"/>
        <v/>
      </c>
      <c r="AS44" s="1356" t="str">
        <f>IF(AND(U44&lt;&gt;"",AS42=""),"新規に適用",IF(AND(U44&lt;&gt;"",AS42&lt;&gt;""),"継続で適用",""))</f>
        <v/>
      </c>
      <c r="AT44" s="1331"/>
      <c r="AU44" s="663"/>
      <c r="AV44" s="1493" t="str">
        <f>IF(K42&lt;&gt;"","V列に色付け","")</f>
        <v/>
      </c>
      <c r="AW44" s="1518"/>
      <c r="AX44" s="1507"/>
      <c r="AY44" s="175"/>
      <c r="AZ44" s="175"/>
      <c r="BA44" s="175"/>
      <c r="BB44" s="175"/>
      <c r="BC44" s="175"/>
      <c r="BD44" s="175"/>
      <c r="BE44" s="175"/>
      <c r="BF44" s="175"/>
      <c r="BG44" s="175"/>
      <c r="BH44" s="175"/>
      <c r="BI44" s="175"/>
      <c r="BJ44" s="175"/>
      <c r="BK44" s="175"/>
      <c r="BL44" s="555" t="str">
        <f>G42</f>
        <v/>
      </c>
    </row>
    <row r="45" spans="1:64" ht="30" customHeight="1" thickBot="1">
      <c r="A45" s="1227"/>
      <c r="B45" s="1376"/>
      <c r="C45" s="1377"/>
      <c r="D45" s="1377"/>
      <c r="E45" s="1377"/>
      <c r="F45" s="1378"/>
      <c r="G45" s="1267"/>
      <c r="H45" s="1267"/>
      <c r="I45" s="1267"/>
      <c r="J45" s="1373"/>
      <c r="K45" s="1267"/>
      <c r="L45" s="1248"/>
      <c r="M45" s="1375"/>
      <c r="N45" s="662"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3"/>
      <c r="AW45" s="664" t="str">
        <f>IF('別紙様式2-2（４・５月分）'!O37="","",'別紙様式2-2（４・５月分）'!O37)</f>
        <v/>
      </c>
      <c r="AX45" s="1507"/>
      <c r="AY45" s="175"/>
      <c r="AZ45" s="175"/>
      <c r="BA45" s="175"/>
      <c r="BB45" s="175"/>
      <c r="BC45" s="175"/>
      <c r="BD45" s="175"/>
      <c r="BE45" s="175"/>
      <c r="BF45" s="175"/>
      <c r="BG45" s="175"/>
      <c r="BH45" s="175"/>
      <c r="BI45" s="175"/>
      <c r="BJ45" s="175"/>
      <c r="BK45" s="175"/>
      <c r="BL45" s="555"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2189</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68" t="str">
        <f t="shared" si="0"/>
        <v/>
      </c>
      <c r="AU46" s="663"/>
      <c r="AV46" s="1493" t="str">
        <f>IF(K46&lt;&gt;"","V列に色付け","")</f>
        <v/>
      </c>
      <c r="AW46" s="664" t="str">
        <f>IF('別紙様式2-2（４・５月分）'!O38="","",'別紙様式2-2（４・５月分）'!O38)</f>
        <v/>
      </c>
      <c r="AX46" s="1507" t="str">
        <f>IF(SUM('別紙様式2-2（４・５月分）'!P38:P40)=0,"",SUM('別紙様式2-2（４・５月分）'!P38:P40))</f>
        <v/>
      </c>
      <c r="AY46" s="1506" t="str">
        <f>IFERROR(VLOOKUP(K46,【参考】数式用!$AJ$2:$AK$24,2,FALSE),"")</f>
        <v/>
      </c>
      <c r="AZ46" s="1321" t="s">
        <v>2113</v>
      </c>
      <c r="BA46" s="1321" t="s">
        <v>2114</v>
      </c>
      <c r="BB46" s="1321" t="s">
        <v>2115</v>
      </c>
      <c r="BC46" s="1321" t="s">
        <v>2116</v>
      </c>
      <c r="BD46" s="1321" t="str">
        <f>IF(AND(P46&lt;&gt;"新加算Ⅰ",P46&lt;&gt;"新加算Ⅱ",P46&lt;&gt;"新加算Ⅲ",P46&lt;&gt;"新加算Ⅳ"),P46,IF(Q48&lt;&gt;"",Q48,""))</f>
        <v/>
      </c>
      <c r="BE46" s="1321"/>
      <c r="BF46" s="1321" t="str">
        <f t="shared" ref="BF46" si="27">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55"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63"/>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55" t="str">
        <f>G46</f>
        <v/>
      </c>
    </row>
    <row r="48" spans="1:64" ht="15" customHeight="1">
      <c r="A48" s="1240"/>
      <c r="B48" s="1272"/>
      <c r="C48" s="1261"/>
      <c r="D48" s="1261"/>
      <c r="E48" s="1261"/>
      <c r="F48" s="1262"/>
      <c r="G48" s="1266"/>
      <c r="H48" s="1266"/>
      <c r="I48" s="1266"/>
      <c r="J48" s="1372"/>
      <c r="K48" s="1266"/>
      <c r="L48" s="1247"/>
      <c r="M48" s="1250"/>
      <c r="N48" s="1371"/>
      <c r="O48" s="1368"/>
      <c r="P48" s="1390" t="s">
        <v>2196</v>
      </c>
      <c r="Q48" s="1386" t="str">
        <f>IFERROR(VLOOKUP('別紙様式2-2（４・５月分）'!AR38,【参考】数式用!$AT$5:$AV$22,3,FALSE),"")</f>
        <v/>
      </c>
      <c r="R48" s="1388" t="s">
        <v>2207</v>
      </c>
      <c r="S48" s="1396" t="str">
        <f>IFERROR(VLOOKUP(K46,【参考】数式用!$A$5:$AB$27,MATCH(Q48,【参考】数式用!$B$4:$AB$4,0)+1,0),"")</f>
        <v/>
      </c>
      <c r="T48" s="1459" t="s">
        <v>231</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28">IF(U48&lt;&gt;"","新規に適用","")</f>
        <v/>
      </c>
      <c r="AM48" s="1498">
        <f>IFERROR(IF(OR(N49="ベア加算",N49=""),0, IF(OR(U46="新加算Ⅰ",U46="新加算Ⅱ",U46="新加算Ⅲ",U46="新加算Ⅳ"),0,ROUNDDOWN(ROUND(L46*VLOOKUP(K46,【参考】数式用!$A$5:$I$27,MATCH("ベア加算",【参考】数式用!$B$4:$I$4,0)+1,0),0)*M46,0)*AG48)),"")</f>
        <v>0</v>
      </c>
      <c r="AN48" s="1356" t="str">
        <f t="shared" si="10"/>
        <v/>
      </c>
      <c r="AO48" s="1356" t="str">
        <f>IF(AND(U48&lt;&gt;"",AO46=""),"新規に適用",IF(AND(U48&lt;&gt;"",AO46&lt;&gt;""),"継続で適用",""))</f>
        <v/>
      </c>
      <c r="AP48" s="1358"/>
      <c r="AQ48" s="1356" t="str">
        <f>IF(AND(U48&lt;&gt;"",AQ46=""),"新規に適用",IF(AND(U48&lt;&gt;"",AQ46&lt;&gt;""),"継続で適用",""))</f>
        <v/>
      </c>
      <c r="AR48" s="1344" t="str">
        <f t="shared" si="22"/>
        <v/>
      </c>
      <c r="AS48" s="1356" t="str">
        <f>IF(AND(U48&lt;&gt;"",AS46=""),"新規に適用",IF(AND(U48&lt;&gt;"",AS46&lt;&gt;""),"継続で適用",""))</f>
        <v/>
      </c>
      <c r="AT48" s="1331"/>
      <c r="AU48" s="663"/>
      <c r="AV48" s="1493" t="str">
        <f>IF(K46&lt;&gt;"","V列に色付け","")</f>
        <v/>
      </c>
      <c r="AW48" s="1518"/>
      <c r="AX48" s="1507"/>
      <c r="AY48" s="175"/>
      <c r="AZ48" s="175"/>
      <c r="BA48" s="175"/>
      <c r="BB48" s="175"/>
      <c r="BC48" s="175"/>
      <c r="BD48" s="175"/>
      <c r="BE48" s="175"/>
      <c r="BF48" s="175"/>
      <c r="BG48" s="175"/>
      <c r="BH48" s="175"/>
      <c r="BI48" s="175"/>
      <c r="BJ48" s="175"/>
      <c r="BK48" s="175"/>
      <c r="BL48" s="555" t="str">
        <f>G46</f>
        <v/>
      </c>
    </row>
    <row r="49" spans="1:64" ht="30" customHeight="1" thickBot="1">
      <c r="A49" s="1227"/>
      <c r="B49" s="1376"/>
      <c r="C49" s="1377"/>
      <c r="D49" s="1377"/>
      <c r="E49" s="1377"/>
      <c r="F49" s="1378"/>
      <c r="G49" s="1267"/>
      <c r="H49" s="1267"/>
      <c r="I49" s="1267"/>
      <c r="J49" s="1373"/>
      <c r="K49" s="1267"/>
      <c r="L49" s="1248"/>
      <c r="M49" s="1251"/>
      <c r="N49" s="662"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3"/>
      <c r="AW49" s="664" t="str">
        <f>IF('別紙様式2-2（４・５月分）'!O40="","",'別紙様式2-2（４・５月分）'!O40)</f>
        <v/>
      </c>
      <c r="AX49" s="1507"/>
      <c r="AY49" s="175"/>
      <c r="AZ49" s="175"/>
      <c r="BA49" s="175"/>
      <c r="BB49" s="175"/>
      <c r="BC49" s="175"/>
      <c r="BD49" s="175"/>
      <c r="BE49" s="175"/>
      <c r="BF49" s="175"/>
      <c r="BG49" s="175"/>
      <c r="BH49" s="175"/>
      <c r="BI49" s="175"/>
      <c r="BJ49" s="175"/>
      <c r="BK49" s="175"/>
      <c r="BL49" s="555"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2189</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68" t="str">
        <f t="shared" si="0"/>
        <v/>
      </c>
      <c r="AU50" s="663"/>
      <c r="AV50" s="1493" t="str">
        <f>IF(K50&lt;&gt;"","V列に色付け","")</f>
        <v/>
      </c>
      <c r="AW50" s="664" t="str">
        <f>IF('別紙様式2-2（４・５月分）'!O41="","",'別紙様式2-2（４・５月分）'!O41)</f>
        <v/>
      </c>
      <c r="AX50" s="1507" t="str">
        <f>IF(SUM('別紙様式2-2（４・５月分）'!P41:P43)=0,"",SUM('別紙様式2-2（４・５月分）'!P41:P43))</f>
        <v/>
      </c>
      <c r="AY50" s="1506" t="str">
        <f>IFERROR(VLOOKUP(K50,【参考】数式用!$AJ$2:$AK$24,2,FALSE),"")</f>
        <v/>
      </c>
      <c r="AZ50" s="1321" t="s">
        <v>2113</v>
      </c>
      <c r="BA50" s="1321" t="s">
        <v>2114</v>
      </c>
      <c r="BB50" s="1321" t="s">
        <v>2115</v>
      </c>
      <c r="BC50" s="1321" t="s">
        <v>2116</v>
      </c>
      <c r="BD50" s="1321" t="str">
        <f>IF(AND(P50&lt;&gt;"新加算Ⅰ",P50&lt;&gt;"新加算Ⅱ",P50&lt;&gt;"新加算Ⅲ",P50&lt;&gt;"新加算Ⅳ"),P50,IF(Q52&lt;&gt;"",Q52,""))</f>
        <v/>
      </c>
      <c r="BE50" s="1321"/>
      <c r="BF50" s="1321" t="str">
        <f t="shared" ref="BF50" si="30">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55"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63"/>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55" t="str">
        <f>G50</f>
        <v/>
      </c>
    </row>
    <row r="52" spans="1:64" ht="15" customHeight="1">
      <c r="A52" s="1240"/>
      <c r="B52" s="1272"/>
      <c r="C52" s="1398"/>
      <c r="D52" s="1398"/>
      <c r="E52" s="1398"/>
      <c r="F52" s="1262"/>
      <c r="G52" s="1266"/>
      <c r="H52" s="1266"/>
      <c r="I52" s="1266"/>
      <c r="J52" s="1372"/>
      <c r="K52" s="1266"/>
      <c r="L52" s="1247"/>
      <c r="M52" s="1374"/>
      <c r="N52" s="1371"/>
      <c r="O52" s="1368"/>
      <c r="P52" s="1390" t="s">
        <v>2196</v>
      </c>
      <c r="Q52" s="1386" t="str">
        <f>IFERROR(VLOOKUP('別紙様式2-2（４・５月分）'!AR41,【参考】数式用!$AT$5:$AV$22,3,FALSE),"")</f>
        <v/>
      </c>
      <c r="R52" s="1388" t="s">
        <v>2207</v>
      </c>
      <c r="S52" s="1394" t="str">
        <f>IFERROR(VLOOKUP(K50,【参考】数式用!$A$5:$AB$27,MATCH(Q52,【参考】数式用!$B$4:$AB$4,0)+1,0),"")</f>
        <v/>
      </c>
      <c r="T52" s="1459" t="s">
        <v>231</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1">IF(U52&lt;&gt;"","新規に適用","")</f>
        <v/>
      </c>
      <c r="AM52" s="1498">
        <f>IFERROR(IF(OR(N53="ベア加算",N53=""),0, IF(OR(U50="新加算Ⅰ",U50="新加算Ⅱ",U50="新加算Ⅲ",U50="新加算Ⅳ"),0,ROUNDDOWN(ROUND(L50*VLOOKUP(K50,【参考】数式用!$A$5:$I$27,MATCH("ベア加算",【参考】数式用!$B$4:$I$4,0)+1,0),0)*M50,0)*AG52)),"")</f>
        <v>0</v>
      </c>
      <c r="AN52" s="1356" t="str">
        <f t="shared" si="10"/>
        <v/>
      </c>
      <c r="AO52" s="1356" t="str">
        <f>IF(AND(U52&lt;&gt;"",AO50=""),"新規に適用",IF(AND(U52&lt;&gt;"",AO50&lt;&gt;""),"継続で適用",""))</f>
        <v/>
      </c>
      <c r="AP52" s="1358"/>
      <c r="AQ52" s="1356" t="str">
        <f>IF(AND(U52&lt;&gt;"",AQ50=""),"新規に適用",IF(AND(U52&lt;&gt;"",AQ50&lt;&gt;""),"継続で適用",""))</f>
        <v/>
      </c>
      <c r="AR52" s="1344" t="str">
        <f t="shared" si="22"/>
        <v/>
      </c>
      <c r="AS52" s="1346" t="str">
        <f>IF(AND(U52&lt;&gt;"",AS50=""),"新規に適用",IF(AND(U52&lt;&gt;"",AS50&lt;&gt;""),"継続で適用",""))</f>
        <v/>
      </c>
      <c r="AT52" s="1331"/>
      <c r="AU52" s="663"/>
      <c r="AV52" s="1493" t="str">
        <f>IF(K50&lt;&gt;"","V列に色付け","")</f>
        <v/>
      </c>
      <c r="AW52" s="1518"/>
      <c r="AX52" s="1507"/>
      <c r="AY52" s="175"/>
      <c r="AZ52" s="175"/>
      <c r="BA52" s="175"/>
      <c r="BB52" s="175"/>
      <c r="BC52" s="175"/>
      <c r="BD52" s="175"/>
      <c r="BE52" s="175"/>
      <c r="BF52" s="175"/>
      <c r="BG52" s="175"/>
      <c r="BH52" s="175"/>
      <c r="BI52" s="175"/>
      <c r="BJ52" s="175"/>
      <c r="BK52" s="175"/>
      <c r="BL52" s="555" t="str">
        <f>G50</f>
        <v/>
      </c>
    </row>
    <row r="53" spans="1:64" ht="30" customHeight="1" thickBot="1">
      <c r="A53" s="1227"/>
      <c r="B53" s="1376"/>
      <c r="C53" s="1377"/>
      <c r="D53" s="1377"/>
      <c r="E53" s="1377"/>
      <c r="F53" s="1378"/>
      <c r="G53" s="1267"/>
      <c r="H53" s="1267"/>
      <c r="I53" s="1267"/>
      <c r="J53" s="1373"/>
      <c r="K53" s="1267"/>
      <c r="L53" s="1248"/>
      <c r="M53" s="1375"/>
      <c r="N53" s="662"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3"/>
      <c r="AW53" s="664" t="str">
        <f>IF('別紙様式2-2（４・５月分）'!O43="","",'別紙様式2-2（４・５月分）'!O43)</f>
        <v/>
      </c>
      <c r="AX53" s="1507"/>
      <c r="AY53" s="175"/>
      <c r="AZ53" s="175"/>
      <c r="BA53" s="175"/>
      <c r="BB53" s="175"/>
      <c r="BC53" s="175"/>
      <c r="BD53" s="175"/>
      <c r="BE53" s="175"/>
      <c r="BF53" s="175"/>
      <c r="BG53" s="175"/>
      <c r="BH53" s="175"/>
      <c r="BI53" s="175"/>
      <c r="BJ53" s="175"/>
      <c r="BK53" s="175"/>
      <c r="BL53" s="555"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2189</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68" t="str">
        <f t="shared" si="0"/>
        <v/>
      </c>
      <c r="AU54" s="663"/>
      <c r="AV54" s="1493" t="str">
        <f>IF(K54&lt;&gt;"","V列に色付け","")</f>
        <v/>
      </c>
      <c r="AW54" s="664" t="str">
        <f>IF('別紙様式2-2（４・５月分）'!O44="","",'別紙様式2-2（４・５月分）'!O44)</f>
        <v/>
      </c>
      <c r="AX54" s="1507" t="str">
        <f>IF(SUM('別紙様式2-2（４・５月分）'!P44:P46)=0,"",SUM('別紙様式2-2（４・５月分）'!P44:P46))</f>
        <v/>
      </c>
      <c r="AY54" s="1506" t="str">
        <f>IFERROR(VLOOKUP(K54,【参考】数式用!$AJ$2:$AK$24,2,FALSE),"")</f>
        <v/>
      </c>
      <c r="AZ54" s="1321" t="s">
        <v>2113</v>
      </c>
      <c r="BA54" s="1321" t="s">
        <v>2114</v>
      </c>
      <c r="BB54" s="1321" t="s">
        <v>2115</v>
      </c>
      <c r="BC54" s="1321" t="s">
        <v>2116</v>
      </c>
      <c r="BD54" s="1321" t="str">
        <f>IF(AND(P54&lt;&gt;"新加算Ⅰ",P54&lt;&gt;"新加算Ⅱ",P54&lt;&gt;"新加算Ⅲ",P54&lt;&gt;"新加算Ⅳ"),P54,IF(Q56&lt;&gt;"",Q56,""))</f>
        <v/>
      </c>
      <c r="BE54" s="1321"/>
      <c r="BF54" s="1321" t="str">
        <f t="shared" ref="BF54" si="33">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55"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63"/>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55" t="str">
        <f>G54</f>
        <v/>
      </c>
    </row>
    <row r="56" spans="1:64" ht="15" customHeight="1">
      <c r="A56" s="1240"/>
      <c r="B56" s="1272"/>
      <c r="C56" s="1261"/>
      <c r="D56" s="1261"/>
      <c r="E56" s="1261"/>
      <c r="F56" s="1262"/>
      <c r="G56" s="1266"/>
      <c r="H56" s="1266"/>
      <c r="I56" s="1266"/>
      <c r="J56" s="1372"/>
      <c r="K56" s="1266"/>
      <c r="L56" s="1247"/>
      <c r="M56" s="1250"/>
      <c r="N56" s="1371"/>
      <c r="O56" s="1368"/>
      <c r="P56" s="1390" t="s">
        <v>2196</v>
      </c>
      <c r="Q56" s="1386" t="str">
        <f>IFERROR(VLOOKUP('別紙様式2-2（４・５月分）'!AR44,【参考】数式用!$AT$5:$AV$22,3,FALSE),"")</f>
        <v/>
      </c>
      <c r="R56" s="1388" t="s">
        <v>2207</v>
      </c>
      <c r="S56" s="1396" t="str">
        <f>IFERROR(VLOOKUP(K54,【参考】数式用!$A$5:$AB$27,MATCH(Q56,【参考】数式用!$B$4:$AB$4,0)+1,0),"")</f>
        <v/>
      </c>
      <c r="T56" s="1459" t="s">
        <v>231</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34">IF(U56&lt;&gt;"","新規に適用","")</f>
        <v/>
      </c>
      <c r="AM56" s="1498">
        <f>IFERROR(IF(OR(N57="ベア加算",N57=""),0, IF(OR(U54="新加算Ⅰ",U54="新加算Ⅱ",U54="新加算Ⅲ",U54="新加算Ⅳ"),0,ROUNDDOWN(ROUND(L54*VLOOKUP(K54,【参考】数式用!$A$5:$I$27,MATCH("ベア加算",【参考】数式用!$B$4:$I$4,0)+1,0),0)*M54,0)*AG56)),"")</f>
        <v>0</v>
      </c>
      <c r="AN56" s="1356" t="str">
        <f t="shared" si="10"/>
        <v/>
      </c>
      <c r="AO56" s="1356" t="str">
        <f>IF(AND(U56&lt;&gt;"",AO54=""),"新規に適用",IF(AND(U56&lt;&gt;"",AO54&lt;&gt;""),"継続で適用",""))</f>
        <v/>
      </c>
      <c r="AP56" s="1358"/>
      <c r="AQ56" s="1356" t="str">
        <f>IF(AND(U56&lt;&gt;"",AQ54=""),"新規に適用",IF(AND(U56&lt;&gt;"",AQ54&lt;&gt;""),"継続で適用",""))</f>
        <v/>
      </c>
      <c r="AR56" s="1344" t="str">
        <f t="shared" si="22"/>
        <v/>
      </c>
      <c r="AS56" s="1356" t="str">
        <f>IF(AND(U56&lt;&gt;"",AS54=""),"新規に適用",IF(AND(U56&lt;&gt;"",AS54&lt;&gt;""),"継続で適用",""))</f>
        <v/>
      </c>
      <c r="AT56" s="1331"/>
      <c r="AU56" s="663"/>
      <c r="AV56" s="1493" t="str">
        <f>IF(K54&lt;&gt;"","V列に色付け","")</f>
        <v/>
      </c>
      <c r="AW56" s="1518"/>
      <c r="AX56" s="1507"/>
      <c r="AY56" s="175"/>
      <c r="AZ56" s="175"/>
      <c r="BA56" s="175"/>
      <c r="BB56" s="175"/>
      <c r="BC56" s="175"/>
      <c r="BD56" s="175"/>
      <c r="BE56" s="175"/>
      <c r="BF56" s="175"/>
      <c r="BG56" s="175"/>
      <c r="BH56" s="175"/>
      <c r="BI56" s="175"/>
      <c r="BJ56" s="175"/>
      <c r="BK56" s="175"/>
      <c r="BL56" s="555" t="str">
        <f>G54</f>
        <v/>
      </c>
    </row>
    <row r="57" spans="1:64" ht="30" customHeight="1" thickBot="1">
      <c r="A57" s="1227"/>
      <c r="B57" s="1376"/>
      <c r="C57" s="1377"/>
      <c r="D57" s="1377"/>
      <c r="E57" s="1377"/>
      <c r="F57" s="1378"/>
      <c r="G57" s="1267"/>
      <c r="H57" s="1267"/>
      <c r="I57" s="1267"/>
      <c r="J57" s="1373"/>
      <c r="K57" s="1267"/>
      <c r="L57" s="1248"/>
      <c r="M57" s="1251"/>
      <c r="N57" s="662"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3"/>
      <c r="AW57" s="664" t="str">
        <f>IF('別紙様式2-2（４・５月分）'!O46="","",'別紙様式2-2（４・５月分）'!O46)</f>
        <v/>
      </c>
      <c r="AX57" s="1507"/>
      <c r="AY57" s="175"/>
      <c r="AZ57" s="175"/>
      <c r="BA57" s="175"/>
      <c r="BB57" s="175"/>
      <c r="BC57" s="175"/>
      <c r="BD57" s="175"/>
      <c r="BE57" s="175"/>
      <c r="BF57" s="175"/>
      <c r="BG57" s="175"/>
      <c r="BH57" s="175"/>
      <c r="BI57" s="175"/>
      <c r="BJ57" s="175"/>
      <c r="BK57" s="175"/>
      <c r="BL57" s="555"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2189</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68" t="str">
        <f t="shared" si="0"/>
        <v/>
      </c>
      <c r="AU58" s="663"/>
      <c r="AV58" s="1493" t="str">
        <f>IF(K58&lt;&gt;"","V列に色付け","")</f>
        <v/>
      </c>
      <c r="AW58" s="664" t="str">
        <f>IF('別紙様式2-2（４・５月分）'!O47="","",'別紙様式2-2（４・５月分）'!O47)</f>
        <v/>
      </c>
      <c r="AX58" s="1507" t="str">
        <f>IF(SUM('別紙様式2-2（４・５月分）'!P47:P49)=0,"",SUM('別紙様式2-2（４・５月分）'!P47:P49))</f>
        <v/>
      </c>
      <c r="AY58" s="1506" t="str">
        <f>IFERROR(VLOOKUP(K58,【参考】数式用!$AJ$2:$AK$24,2,FALSE),"")</f>
        <v/>
      </c>
      <c r="AZ58" s="1321" t="s">
        <v>2113</v>
      </c>
      <c r="BA58" s="1321" t="s">
        <v>2114</v>
      </c>
      <c r="BB58" s="1321" t="s">
        <v>2115</v>
      </c>
      <c r="BC58" s="1321" t="s">
        <v>2116</v>
      </c>
      <c r="BD58" s="1321" t="str">
        <f>IF(AND(P58&lt;&gt;"新加算Ⅰ",P58&lt;&gt;"新加算Ⅱ",P58&lt;&gt;"新加算Ⅲ",P58&lt;&gt;"新加算Ⅳ"),P58,IF(Q60&lt;&gt;"",Q60,""))</f>
        <v/>
      </c>
      <c r="BE58" s="1321"/>
      <c r="BF58" s="1321" t="str">
        <f t="shared" ref="BF58" si="36">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55"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63"/>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55" t="str">
        <f>G58</f>
        <v/>
      </c>
    </row>
    <row r="60" spans="1:64" ht="15" customHeight="1">
      <c r="A60" s="1240"/>
      <c r="B60" s="1272"/>
      <c r="C60" s="1261"/>
      <c r="D60" s="1261"/>
      <c r="E60" s="1261"/>
      <c r="F60" s="1262"/>
      <c r="G60" s="1266"/>
      <c r="H60" s="1266"/>
      <c r="I60" s="1266"/>
      <c r="J60" s="1372"/>
      <c r="K60" s="1266"/>
      <c r="L60" s="1247"/>
      <c r="M60" s="1374"/>
      <c r="N60" s="1371"/>
      <c r="O60" s="1368"/>
      <c r="P60" s="1390" t="s">
        <v>2196</v>
      </c>
      <c r="Q60" s="1386" t="str">
        <f>IFERROR(VLOOKUP('別紙様式2-2（４・５月分）'!AR47,【参考】数式用!$AT$5:$AV$22,3,FALSE),"")</f>
        <v/>
      </c>
      <c r="R60" s="1388" t="s">
        <v>2207</v>
      </c>
      <c r="S60" s="1394" t="str">
        <f>IFERROR(VLOOKUP(K58,【参考】数式用!$A$5:$AB$27,MATCH(Q60,【参考】数式用!$B$4:$AB$4,0)+1,0),"")</f>
        <v/>
      </c>
      <c r="T60" s="1459" t="s">
        <v>231</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37">IF(U60&lt;&gt;"","新規に適用","")</f>
        <v/>
      </c>
      <c r="AM60" s="1498">
        <f>IFERROR(IF(OR(N61="ベア加算",N61=""),0, IF(OR(U58="新加算Ⅰ",U58="新加算Ⅱ",U58="新加算Ⅲ",U58="新加算Ⅳ"),0,ROUNDDOWN(ROUND(L58*VLOOKUP(K58,【参考】数式用!$A$5:$I$27,MATCH("ベア加算",【参考】数式用!$B$4:$I$4,0)+1,0),0)*M58,0)*AG60)),"")</f>
        <v>0</v>
      </c>
      <c r="AN60" s="1356" t="str">
        <f t="shared" si="10"/>
        <v/>
      </c>
      <c r="AO60" s="1356" t="str">
        <f>IF(AND(U60&lt;&gt;"",AO58=""),"新規に適用",IF(AND(U60&lt;&gt;"",AO58&lt;&gt;""),"継続で適用",""))</f>
        <v/>
      </c>
      <c r="AP60" s="1358"/>
      <c r="AQ60" s="1356" t="str">
        <f>IF(AND(U60&lt;&gt;"",AQ58=""),"新規に適用",IF(AND(U60&lt;&gt;"",AQ58&lt;&gt;""),"継続で適用",""))</f>
        <v/>
      </c>
      <c r="AR60" s="1344" t="str">
        <f t="shared" si="22"/>
        <v/>
      </c>
      <c r="AS60" s="1356" t="str">
        <f>IF(AND(U60&lt;&gt;"",AS58=""),"新規に適用",IF(AND(U60&lt;&gt;"",AS58&lt;&gt;""),"継続で適用",""))</f>
        <v/>
      </c>
      <c r="AT60" s="1331"/>
      <c r="AU60" s="663"/>
      <c r="AV60" s="1493" t="str">
        <f>IF(K58&lt;&gt;"","V列に色付け","")</f>
        <v/>
      </c>
      <c r="AW60" s="1518"/>
      <c r="AX60" s="1507"/>
      <c r="AY60" s="175"/>
      <c r="AZ60" s="175"/>
      <c r="BA60" s="175"/>
      <c r="BB60" s="175"/>
      <c r="BC60" s="175"/>
      <c r="BD60" s="175"/>
      <c r="BE60" s="175"/>
      <c r="BF60" s="175"/>
      <c r="BG60" s="175"/>
      <c r="BH60" s="175"/>
      <c r="BI60" s="175"/>
      <c r="BJ60" s="175"/>
      <c r="BK60" s="175"/>
      <c r="BL60" s="555" t="str">
        <f>G58</f>
        <v/>
      </c>
    </row>
    <row r="61" spans="1:64" ht="30" customHeight="1" thickBot="1">
      <c r="A61" s="1227"/>
      <c r="B61" s="1376"/>
      <c r="C61" s="1377"/>
      <c r="D61" s="1377"/>
      <c r="E61" s="1377"/>
      <c r="F61" s="1378"/>
      <c r="G61" s="1267"/>
      <c r="H61" s="1267"/>
      <c r="I61" s="1267"/>
      <c r="J61" s="1373"/>
      <c r="K61" s="1267"/>
      <c r="L61" s="1248"/>
      <c r="M61" s="1375"/>
      <c r="N61" s="662"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3"/>
      <c r="AW61" s="664" t="str">
        <f>IF('別紙様式2-2（４・５月分）'!O49="","",'別紙様式2-2（４・５月分）'!O49)</f>
        <v/>
      </c>
      <c r="AX61" s="1507"/>
      <c r="AY61" s="175"/>
      <c r="AZ61" s="175"/>
      <c r="BA61" s="175"/>
      <c r="BB61" s="175"/>
      <c r="BC61" s="175"/>
      <c r="BD61" s="175"/>
      <c r="BE61" s="175"/>
      <c r="BF61" s="175"/>
      <c r="BG61" s="175"/>
      <c r="BH61" s="175"/>
      <c r="BI61" s="175"/>
      <c r="BJ61" s="175"/>
      <c r="BK61" s="175"/>
      <c r="BL61" s="555"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2189</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68" t="str">
        <f t="shared" si="0"/>
        <v/>
      </c>
      <c r="AU62" s="663"/>
      <c r="AV62" s="1493" t="str">
        <f>IF(K62&lt;&gt;"","V列に色付け","")</f>
        <v/>
      </c>
      <c r="AW62" s="664" t="str">
        <f>IF('別紙様式2-2（４・５月分）'!O50="","",'別紙様式2-2（４・５月分）'!O50)</f>
        <v/>
      </c>
      <c r="AX62" s="1507" t="str">
        <f>IF(SUM('別紙様式2-2（４・５月分）'!P50:P52)=0,"",SUM('別紙様式2-2（４・５月分）'!P50:P52))</f>
        <v/>
      </c>
      <c r="AY62" s="1506" t="str">
        <f>IFERROR(VLOOKUP(K62,【参考】数式用!$AJ$2:$AK$24,2,FALSE),"")</f>
        <v/>
      </c>
      <c r="AZ62" s="1321" t="s">
        <v>2113</v>
      </c>
      <c r="BA62" s="1321" t="s">
        <v>2114</v>
      </c>
      <c r="BB62" s="1321" t="s">
        <v>2115</v>
      </c>
      <c r="BC62" s="1321" t="s">
        <v>2116</v>
      </c>
      <c r="BD62" s="1321" t="str">
        <f>IF(AND(P62&lt;&gt;"新加算Ⅰ",P62&lt;&gt;"新加算Ⅱ",P62&lt;&gt;"新加算Ⅲ",P62&lt;&gt;"新加算Ⅳ"),P62,IF(Q64&lt;&gt;"",Q64,""))</f>
        <v/>
      </c>
      <c r="BE62" s="1321"/>
      <c r="BF62" s="1321" t="str">
        <f t="shared" ref="BF62" si="39">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55"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63"/>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55" t="str">
        <f>G62</f>
        <v/>
      </c>
    </row>
    <row r="64" spans="1:64" ht="15" customHeight="1">
      <c r="A64" s="1240"/>
      <c r="B64" s="1272"/>
      <c r="C64" s="1261"/>
      <c r="D64" s="1261"/>
      <c r="E64" s="1261"/>
      <c r="F64" s="1262"/>
      <c r="G64" s="1266"/>
      <c r="H64" s="1266"/>
      <c r="I64" s="1266"/>
      <c r="J64" s="1372"/>
      <c r="K64" s="1266"/>
      <c r="L64" s="1247"/>
      <c r="M64" s="1250"/>
      <c r="N64" s="1371"/>
      <c r="O64" s="1368"/>
      <c r="P64" s="1390" t="s">
        <v>2196</v>
      </c>
      <c r="Q64" s="1386" t="str">
        <f>IFERROR(VLOOKUP('別紙様式2-2（４・５月分）'!AR50,【参考】数式用!$AT$5:$AV$22,3,FALSE),"")</f>
        <v/>
      </c>
      <c r="R64" s="1388" t="s">
        <v>2207</v>
      </c>
      <c r="S64" s="1396" t="str">
        <f>IFERROR(VLOOKUP(K62,【参考】数式用!$A$5:$AB$27,MATCH(Q64,【参考】数式用!$B$4:$AB$4,0)+1,0),"")</f>
        <v/>
      </c>
      <c r="T64" s="1459" t="s">
        <v>231</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0">IF(U64&lt;&gt;"","新規に適用","")</f>
        <v/>
      </c>
      <c r="AM64" s="1498">
        <f>IFERROR(IF(OR(N65="ベア加算",N65=""),0, IF(OR(U62="新加算Ⅰ",U62="新加算Ⅱ",U62="新加算Ⅲ",U62="新加算Ⅳ"),0,ROUNDDOWN(ROUND(L62*VLOOKUP(K62,【参考】数式用!$A$5:$I$27,MATCH("ベア加算",【参考】数式用!$B$4:$I$4,0)+1,0),0)*M62,0)*AG64)),"")</f>
        <v>0</v>
      </c>
      <c r="AN64" s="1356" t="str">
        <f t="shared" si="10"/>
        <v/>
      </c>
      <c r="AO64" s="1356" t="str">
        <f>IF(AND(U64&lt;&gt;"",AO62=""),"新規に適用",IF(AND(U64&lt;&gt;"",AO62&lt;&gt;""),"継続で適用",""))</f>
        <v/>
      </c>
      <c r="AP64" s="1358"/>
      <c r="AQ64" s="1356" t="str">
        <f>IF(AND(U64&lt;&gt;"",AQ62=""),"新規に適用",IF(AND(U64&lt;&gt;"",AQ62&lt;&gt;""),"継続で適用",""))</f>
        <v/>
      </c>
      <c r="AR64" s="1344" t="str">
        <f t="shared" si="22"/>
        <v/>
      </c>
      <c r="AS64" s="1356" t="str">
        <f>IF(AND(U64&lt;&gt;"",AS62=""),"新規に適用",IF(AND(U64&lt;&gt;"",AS62&lt;&gt;""),"継続で適用",""))</f>
        <v/>
      </c>
      <c r="AT64" s="1331"/>
      <c r="AU64" s="663"/>
      <c r="AV64" s="1493" t="str">
        <f>IF(K62&lt;&gt;"","V列に色付け","")</f>
        <v/>
      </c>
      <c r="AW64" s="1518"/>
      <c r="AX64" s="1507"/>
      <c r="AY64" s="175"/>
      <c r="AZ64" s="175"/>
      <c r="BA64" s="175"/>
      <c r="BB64" s="175"/>
      <c r="BC64" s="175"/>
      <c r="BD64" s="175"/>
      <c r="BE64" s="175"/>
      <c r="BF64" s="175"/>
      <c r="BG64" s="175"/>
      <c r="BH64" s="175"/>
      <c r="BI64" s="175"/>
      <c r="BJ64" s="175"/>
      <c r="BK64" s="175"/>
      <c r="BL64" s="555" t="str">
        <f>G62</f>
        <v/>
      </c>
    </row>
    <row r="65" spans="1:64" ht="30" customHeight="1" thickBot="1">
      <c r="A65" s="1227"/>
      <c r="B65" s="1376"/>
      <c r="C65" s="1377"/>
      <c r="D65" s="1377"/>
      <c r="E65" s="1377"/>
      <c r="F65" s="1378"/>
      <c r="G65" s="1267"/>
      <c r="H65" s="1267"/>
      <c r="I65" s="1267"/>
      <c r="J65" s="1373"/>
      <c r="K65" s="1267"/>
      <c r="L65" s="1248"/>
      <c r="M65" s="1251"/>
      <c r="N65" s="662"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3"/>
      <c r="AW65" s="664" t="str">
        <f>IF('別紙様式2-2（４・５月分）'!O52="","",'別紙様式2-2（４・５月分）'!O52)</f>
        <v/>
      </c>
      <c r="AX65" s="1507"/>
      <c r="AY65" s="175"/>
      <c r="AZ65" s="175"/>
      <c r="BA65" s="175"/>
      <c r="BB65" s="175"/>
      <c r="BC65" s="175"/>
      <c r="BD65" s="175"/>
      <c r="BE65" s="175"/>
      <c r="BF65" s="175"/>
      <c r="BG65" s="175"/>
      <c r="BH65" s="175"/>
      <c r="BI65" s="175"/>
      <c r="BJ65" s="175"/>
      <c r="BK65" s="175"/>
      <c r="BL65" s="555"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2189</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68" t="str">
        <f t="shared" si="0"/>
        <v/>
      </c>
      <c r="AU66" s="663"/>
      <c r="AV66" s="1493" t="str">
        <f>IF(K66&lt;&gt;"","V列に色付け","")</f>
        <v/>
      </c>
      <c r="AW66" s="664" t="str">
        <f>IF('別紙様式2-2（４・５月分）'!O53="","",'別紙様式2-2（４・５月分）'!O53)</f>
        <v/>
      </c>
      <c r="AX66" s="1507" t="str">
        <f>IF(SUM('別紙様式2-2（４・５月分）'!P53:P55)=0,"",SUM('別紙様式2-2（４・５月分）'!P53:P55))</f>
        <v/>
      </c>
      <c r="AY66" s="1506" t="str">
        <f>IFERROR(VLOOKUP(K66,【参考】数式用!$AJ$2:$AK$24,2,FALSE),"")</f>
        <v/>
      </c>
      <c r="AZ66" s="1321" t="s">
        <v>2113</v>
      </c>
      <c r="BA66" s="1321" t="s">
        <v>2114</v>
      </c>
      <c r="BB66" s="1321" t="s">
        <v>2115</v>
      </c>
      <c r="BC66" s="1321" t="s">
        <v>2116</v>
      </c>
      <c r="BD66" s="1321" t="str">
        <f>IF(AND(P66&lt;&gt;"新加算Ⅰ",P66&lt;&gt;"新加算Ⅱ",P66&lt;&gt;"新加算Ⅲ",P66&lt;&gt;"新加算Ⅳ"),P66,IF(Q68&lt;&gt;"",Q68,""))</f>
        <v/>
      </c>
      <c r="BE66" s="1321"/>
      <c r="BF66" s="1321" t="str">
        <f t="shared" ref="BF66" si="42">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55"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63"/>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55" t="str">
        <f>G66</f>
        <v/>
      </c>
    </row>
    <row r="68" spans="1:64" ht="15" customHeight="1">
      <c r="A68" s="1240"/>
      <c r="B68" s="1272"/>
      <c r="C68" s="1261"/>
      <c r="D68" s="1261"/>
      <c r="E68" s="1261"/>
      <c r="F68" s="1262"/>
      <c r="G68" s="1266"/>
      <c r="H68" s="1266"/>
      <c r="I68" s="1266"/>
      <c r="J68" s="1372"/>
      <c r="K68" s="1266"/>
      <c r="L68" s="1247"/>
      <c r="M68" s="1374"/>
      <c r="N68" s="1371"/>
      <c r="O68" s="1368"/>
      <c r="P68" s="1390" t="s">
        <v>2196</v>
      </c>
      <c r="Q68" s="1386" t="str">
        <f>IFERROR(VLOOKUP('別紙様式2-2（４・５月分）'!AR53,【参考】数式用!$AT$5:$AV$22,3,FALSE),"")</f>
        <v/>
      </c>
      <c r="R68" s="1388" t="s">
        <v>2207</v>
      </c>
      <c r="S68" s="1394" t="str">
        <f>IFERROR(VLOOKUP(K66,【参考】数式用!$A$5:$AB$27,MATCH(Q68,【参考】数式用!$B$4:$AB$4,0)+1,0),"")</f>
        <v/>
      </c>
      <c r="T68" s="1459" t="s">
        <v>231</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43">IF(U68&lt;&gt;"","新規に適用","")</f>
        <v/>
      </c>
      <c r="AM68" s="1498">
        <f>IFERROR(IF(OR(N69="ベア加算",N69=""),0, IF(OR(U66="新加算Ⅰ",U66="新加算Ⅱ",U66="新加算Ⅲ",U66="新加算Ⅳ"),0,ROUNDDOWN(ROUND(L66*VLOOKUP(K66,【参考】数式用!$A$5:$I$27,MATCH("ベア加算",【参考】数式用!$B$4:$I$4,0)+1,0),0)*M66,0)*AG68)),"")</f>
        <v>0</v>
      </c>
      <c r="AN68" s="1356" t="str">
        <f t="shared" si="10"/>
        <v/>
      </c>
      <c r="AO68" s="1356" t="str">
        <f>IF(AND(U68&lt;&gt;"",AO66=""),"新規に適用",IF(AND(U68&lt;&gt;"",AO66&lt;&gt;""),"継続で適用",""))</f>
        <v/>
      </c>
      <c r="AP68" s="1358"/>
      <c r="AQ68" s="1356" t="str">
        <f>IF(AND(U68&lt;&gt;"",AQ66=""),"新規に適用",IF(AND(U68&lt;&gt;"",AQ66&lt;&gt;""),"継続で適用",""))</f>
        <v/>
      </c>
      <c r="AR68" s="1344" t="str">
        <f t="shared" si="22"/>
        <v/>
      </c>
      <c r="AS68" s="1356" t="str">
        <f>IF(AND(U68&lt;&gt;"",AS66=""),"新規に適用",IF(AND(U68&lt;&gt;"",AS66&lt;&gt;""),"継続で適用",""))</f>
        <v/>
      </c>
      <c r="AT68" s="1331"/>
      <c r="AU68" s="663"/>
      <c r="AV68" s="1493" t="str">
        <f>IF(K66&lt;&gt;"","V列に色付け","")</f>
        <v/>
      </c>
      <c r="AW68" s="1518"/>
      <c r="AX68" s="1507"/>
      <c r="AY68" s="175"/>
      <c r="AZ68" s="175"/>
      <c r="BA68" s="175"/>
      <c r="BB68" s="175"/>
      <c r="BC68" s="175"/>
      <c r="BD68" s="175"/>
      <c r="BE68" s="175"/>
      <c r="BF68" s="175"/>
      <c r="BG68" s="175"/>
      <c r="BH68" s="175"/>
      <c r="BI68" s="175"/>
      <c r="BJ68" s="175"/>
      <c r="BK68" s="175"/>
      <c r="BL68" s="555" t="str">
        <f>G66</f>
        <v/>
      </c>
    </row>
    <row r="69" spans="1:64" ht="30" customHeight="1" thickBot="1">
      <c r="A69" s="1227"/>
      <c r="B69" s="1376"/>
      <c r="C69" s="1377"/>
      <c r="D69" s="1377"/>
      <c r="E69" s="1377"/>
      <c r="F69" s="1378"/>
      <c r="G69" s="1267"/>
      <c r="H69" s="1267"/>
      <c r="I69" s="1267"/>
      <c r="J69" s="1373"/>
      <c r="K69" s="1267"/>
      <c r="L69" s="1248"/>
      <c r="M69" s="1375"/>
      <c r="N69" s="662"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3"/>
      <c r="AW69" s="664" t="str">
        <f>IF('別紙様式2-2（４・５月分）'!O55="","",'別紙様式2-2（４・５月分）'!O55)</f>
        <v/>
      </c>
      <c r="AX69" s="1507"/>
      <c r="AY69" s="175"/>
      <c r="AZ69" s="175"/>
      <c r="BA69" s="175"/>
      <c r="BB69" s="175"/>
      <c r="BC69" s="175"/>
      <c r="BD69" s="175"/>
      <c r="BE69" s="175"/>
      <c r="BF69" s="175"/>
      <c r="BG69" s="175"/>
      <c r="BH69" s="175"/>
      <c r="BI69" s="175"/>
      <c r="BJ69" s="175"/>
      <c r="BK69" s="175"/>
      <c r="BL69" s="555"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2189</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68" t="str">
        <f t="shared" si="0"/>
        <v/>
      </c>
      <c r="AU70" s="663"/>
      <c r="AV70" s="1493" t="str">
        <f>IF(K70&lt;&gt;"","V列に色付け","")</f>
        <v/>
      </c>
      <c r="AW70" s="664" t="str">
        <f>IF('別紙様式2-2（４・５月分）'!O56="","",'別紙様式2-2（４・５月分）'!O56)</f>
        <v/>
      </c>
      <c r="AX70" s="1507" t="str">
        <f>IF(SUM('別紙様式2-2（４・５月分）'!P56:P58)=0,"",SUM('別紙様式2-2（４・５月分）'!P56:P58))</f>
        <v/>
      </c>
      <c r="AY70" s="1506" t="str">
        <f>IFERROR(VLOOKUP(K70,【参考】数式用!$AJ$2:$AK$24,2,FALSE),"")</f>
        <v/>
      </c>
      <c r="AZ70" s="1321" t="s">
        <v>2113</v>
      </c>
      <c r="BA70" s="1321" t="s">
        <v>2114</v>
      </c>
      <c r="BB70" s="1321" t="s">
        <v>2115</v>
      </c>
      <c r="BC70" s="1321" t="s">
        <v>2116</v>
      </c>
      <c r="BD70" s="1321" t="str">
        <f>IF(AND(P70&lt;&gt;"新加算Ⅰ",P70&lt;&gt;"新加算Ⅱ",P70&lt;&gt;"新加算Ⅲ",P70&lt;&gt;"新加算Ⅳ"),P70,IF(Q72&lt;&gt;"",Q72,""))</f>
        <v/>
      </c>
      <c r="BE70" s="1321"/>
      <c r="BF70" s="1321" t="str">
        <f t="shared" ref="BF70" si="4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55"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63"/>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55" t="str">
        <f>G70</f>
        <v/>
      </c>
    </row>
    <row r="72" spans="1:64" ht="15" customHeight="1">
      <c r="A72" s="1240"/>
      <c r="B72" s="1272"/>
      <c r="C72" s="1261"/>
      <c r="D72" s="1261"/>
      <c r="E72" s="1261"/>
      <c r="F72" s="1262"/>
      <c r="G72" s="1266"/>
      <c r="H72" s="1266"/>
      <c r="I72" s="1266"/>
      <c r="J72" s="1372"/>
      <c r="K72" s="1266"/>
      <c r="L72" s="1247"/>
      <c r="M72" s="1250"/>
      <c r="N72" s="1371"/>
      <c r="O72" s="1368"/>
      <c r="P72" s="1390" t="s">
        <v>2196</v>
      </c>
      <c r="Q72" s="1386" t="str">
        <f>IFERROR(VLOOKUP('別紙様式2-2（４・５月分）'!AR56,【参考】数式用!$AT$5:$AV$22,3,FALSE),"")</f>
        <v/>
      </c>
      <c r="R72" s="1388" t="s">
        <v>2207</v>
      </c>
      <c r="S72" s="1396" t="str">
        <f>IFERROR(VLOOKUP(K70,【参考】数式用!$A$5:$AB$27,MATCH(Q72,【参考】数式用!$B$4:$AB$4,0)+1,0),"")</f>
        <v/>
      </c>
      <c r="T72" s="1459" t="s">
        <v>231</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46">IF(U72&lt;&gt;"","新規に適用","")</f>
        <v/>
      </c>
      <c r="AM72" s="1498">
        <f>IFERROR(IF(OR(N73="ベア加算",N73=""),0, IF(OR(U70="新加算Ⅰ",U70="新加算Ⅱ",U70="新加算Ⅲ",U70="新加算Ⅳ"),0,ROUNDDOWN(ROUND(L70*VLOOKUP(K70,【参考】数式用!$A$5:$I$27,MATCH("ベア加算",【参考】数式用!$B$4:$I$4,0)+1,0),0)*M70,0)*AG72)),"")</f>
        <v>0</v>
      </c>
      <c r="AN72" s="1356" t="str">
        <f t="shared" si="10"/>
        <v/>
      </c>
      <c r="AO72" s="1356" t="str">
        <f>IF(AND(U72&lt;&gt;"",AO70=""),"新規に適用",IF(AND(U72&lt;&gt;"",AO70&lt;&gt;""),"継続で適用",""))</f>
        <v/>
      </c>
      <c r="AP72" s="1358"/>
      <c r="AQ72" s="1356" t="str">
        <f>IF(AND(U72&lt;&gt;"",AQ70=""),"新規に適用",IF(AND(U72&lt;&gt;"",AQ70&lt;&gt;""),"継続で適用",""))</f>
        <v/>
      </c>
      <c r="AR72" s="1344" t="str">
        <f t="shared" si="22"/>
        <v/>
      </c>
      <c r="AS72" s="1356" t="str">
        <f>IF(AND(U72&lt;&gt;"",AS70=""),"新規に適用",IF(AND(U72&lt;&gt;"",AS70&lt;&gt;""),"継続で適用",""))</f>
        <v/>
      </c>
      <c r="AT72" s="1331"/>
      <c r="AU72" s="663"/>
      <c r="AV72" s="1493" t="str">
        <f>IF(K70&lt;&gt;"","V列に色付け","")</f>
        <v/>
      </c>
      <c r="AW72" s="1518"/>
      <c r="AX72" s="1507"/>
      <c r="AY72" s="175"/>
      <c r="AZ72" s="175"/>
      <c r="BA72" s="175"/>
      <c r="BB72" s="175"/>
      <c r="BC72" s="175"/>
      <c r="BD72" s="175"/>
      <c r="BE72" s="175"/>
      <c r="BF72" s="175"/>
      <c r="BG72" s="175"/>
      <c r="BH72" s="175"/>
      <c r="BI72" s="175"/>
      <c r="BJ72" s="175"/>
      <c r="BK72" s="175"/>
      <c r="BL72" s="555" t="str">
        <f>G70</f>
        <v/>
      </c>
    </row>
    <row r="73" spans="1:64" ht="30" customHeight="1" thickBot="1">
      <c r="A73" s="1227"/>
      <c r="B73" s="1376"/>
      <c r="C73" s="1377"/>
      <c r="D73" s="1377"/>
      <c r="E73" s="1377"/>
      <c r="F73" s="1378"/>
      <c r="G73" s="1267"/>
      <c r="H73" s="1267"/>
      <c r="I73" s="1267"/>
      <c r="J73" s="1373"/>
      <c r="K73" s="1267"/>
      <c r="L73" s="1248"/>
      <c r="M73" s="1251"/>
      <c r="N73" s="662"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3"/>
      <c r="AW73" s="664" t="str">
        <f>IF('別紙様式2-2（４・５月分）'!O58="","",'別紙様式2-2（４・５月分）'!O58)</f>
        <v/>
      </c>
      <c r="AX73" s="1507"/>
      <c r="AY73" s="175"/>
      <c r="AZ73" s="175"/>
      <c r="BA73" s="175"/>
      <c r="BB73" s="175"/>
      <c r="BC73" s="175"/>
      <c r="BD73" s="175"/>
      <c r="BE73" s="175"/>
      <c r="BF73" s="175"/>
      <c r="BG73" s="175"/>
      <c r="BH73" s="175"/>
      <c r="BI73" s="175"/>
      <c r="BJ73" s="175"/>
      <c r="BK73" s="175"/>
      <c r="BL73" s="555"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2189</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68" t="str">
        <f t="shared" si="0"/>
        <v/>
      </c>
      <c r="AU74" s="663"/>
      <c r="AV74" s="1493" t="str">
        <f>IF(K74&lt;&gt;"","V列に色付け","")</f>
        <v/>
      </c>
      <c r="AW74" s="664" t="str">
        <f>IF('別紙様式2-2（４・５月分）'!O59="","",'別紙様式2-2（４・５月分）'!O59)</f>
        <v/>
      </c>
      <c r="AX74" s="1507" t="str">
        <f>IF(SUM('別紙様式2-2（４・５月分）'!P59:P61)=0,"",SUM('別紙様式2-2（４・５月分）'!P59:P61))</f>
        <v/>
      </c>
      <c r="AY74" s="1506" t="str">
        <f>IFERROR(VLOOKUP(K74,【参考】数式用!$AJ$2:$AK$24,2,FALSE),"")</f>
        <v/>
      </c>
      <c r="AZ74" s="1321" t="s">
        <v>2113</v>
      </c>
      <c r="BA74" s="1321" t="s">
        <v>2114</v>
      </c>
      <c r="BB74" s="1321" t="s">
        <v>2115</v>
      </c>
      <c r="BC74" s="1321" t="s">
        <v>2116</v>
      </c>
      <c r="BD74" s="1321" t="str">
        <f>IF(AND(P74&lt;&gt;"新加算Ⅰ",P74&lt;&gt;"新加算Ⅱ",P74&lt;&gt;"新加算Ⅲ",P74&lt;&gt;"新加算Ⅳ"),P74,IF(Q76&lt;&gt;"",Q76,""))</f>
        <v/>
      </c>
      <c r="BE74" s="1321"/>
      <c r="BF74" s="1321" t="str">
        <f t="shared" ref="BF74" si="48">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55"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63"/>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55" t="str">
        <f>G74</f>
        <v/>
      </c>
    </row>
    <row r="76" spans="1:64" ht="15" customHeight="1">
      <c r="A76" s="1240"/>
      <c r="B76" s="1272"/>
      <c r="C76" s="1261"/>
      <c r="D76" s="1261"/>
      <c r="E76" s="1261"/>
      <c r="F76" s="1262"/>
      <c r="G76" s="1266"/>
      <c r="H76" s="1266"/>
      <c r="I76" s="1266"/>
      <c r="J76" s="1372"/>
      <c r="K76" s="1266"/>
      <c r="L76" s="1247"/>
      <c r="M76" s="1374"/>
      <c r="N76" s="1371"/>
      <c r="O76" s="1368"/>
      <c r="P76" s="1390" t="s">
        <v>2196</v>
      </c>
      <c r="Q76" s="1386" t="str">
        <f>IFERROR(VLOOKUP('別紙様式2-2（４・５月分）'!AR59,【参考】数式用!$AT$5:$AV$22,3,FALSE),"")</f>
        <v/>
      </c>
      <c r="R76" s="1388" t="s">
        <v>2207</v>
      </c>
      <c r="S76" s="1394" t="str">
        <f>IFERROR(VLOOKUP(K74,【参考】数式用!$A$5:$AB$27,MATCH(Q76,【参考】数式用!$B$4:$AB$4,0)+1,0),"")</f>
        <v/>
      </c>
      <c r="T76" s="1459" t="s">
        <v>231</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49">IF(U76&lt;&gt;"","新規に適用","")</f>
        <v/>
      </c>
      <c r="AM76" s="1498">
        <f>IFERROR(IF(OR(N77="ベア加算",N77=""),0, IF(OR(U74="新加算Ⅰ",U74="新加算Ⅱ",U74="新加算Ⅲ",U74="新加算Ⅳ"),0,ROUNDDOWN(ROUND(L74*VLOOKUP(K74,【参考】数式用!$A$5:$I$27,MATCH("ベア加算",【参考】数式用!$B$4:$I$4,0)+1,0),0)*M74,0)*AG76)),"")</f>
        <v>0</v>
      </c>
      <c r="AN76" s="1356" t="str">
        <f t="shared" si="10"/>
        <v/>
      </c>
      <c r="AO76" s="1356" t="str">
        <f>IF(AND(U76&lt;&gt;"",AO74=""),"新規に適用",IF(AND(U76&lt;&gt;"",AO74&lt;&gt;""),"継続で適用",""))</f>
        <v/>
      </c>
      <c r="AP76" s="1358"/>
      <c r="AQ76" s="1356" t="str">
        <f>IF(AND(U76&lt;&gt;"",AQ74=""),"新規に適用",IF(AND(U76&lt;&gt;"",AQ74&lt;&gt;""),"継続で適用",""))</f>
        <v/>
      </c>
      <c r="AR76" s="1344" t="str">
        <f t="shared" si="22"/>
        <v/>
      </c>
      <c r="AS76" s="1356" t="str">
        <f>IF(AND(U76&lt;&gt;"",AS74=""),"新規に適用",IF(AND(U76&lt;&gt;"",AS74&lt;&gt;""),"継続で適用",""))</f>
        <v/>
      </c>
      <c r="AT76" s="1331"/>
      <c r="AU76" s="663"/>
      <c r="AV76" s="1493" t="str">
        <f>IF(K74&lt;&gt;"","V列に色付け","")</f>
        <v/>
      </c>
      <c r="AW76" s="1518"/>
      <c r="AX76" s="1507"/>
      <c r="AY76" s="175"/>
      <c r="AZ76" s="175"/>
      <c r="BA76" s="175"/>
      <c r="BB76" s="175"/>
      <c r="BC76" s="175"/>
      <c r="BD76" s="175"/>
      <c r="BE76" s="175"/>
      <c r="BF76" s="175"/>
      <c r="BG76" s="175"/>
      <c r="BH76" s="175"/>
      <c r="BI76" s="175"/>
      <c r="BJ76" s="175"/>
      <c r="BK76" s="175"/>
      <c r="BL76" s="555" t="str">
        <f>G74</f>
        <v/>
      </c>
    </row>
    <row r="77" spans="1:64" ht="30" customHeight="1" thickBot="1">
      <c r="A77" s="1227"/>
      <c r="B77" s="1376"/>
      <c r="C77" s="1377"/>
      <c r="D77" s="1377"/>
      <c r="E77" s="1377"/>
      <c r="F77" s="1378"/>
      <c r="G77" s="1267"/>
      <c r="H77" s="1267"/>
      <c r="I77" s="1267"/>
      <c r="J77" s="1373"/>
      <c r="K77" s="1267"/>
      <c r="L77" s="1248"/>
      <c r="M77" s="1375"/>
      <c r="N77" s="662"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3"/>
      <c r="AW77" s="664" t="str">
        <f>IF('別紙様式2-2（４・５月分）'!O61="","",'別紙様式2-2（４・５月分）'!O61)</f>
        <v/>
      </c>
      <c r="AX77" s="1507"/>
      <c r="AY77" s="175"/>
      <c r="AZ77" s="175"/>
      <c r="BA77" s="175"/>
      <c r="BB77" s="175"/>
      <c r="BC77" s="175"/>
      <c r="BD77" s="175"/>
      <c r="BE77" s="175"/>
      <c r="BF77" s="175"/>
      <c r="BG77" s="175"/>
      <c r="BH77" s="175"/>
      <c r="BI77" s="175"/>
      <c r="BJ77" s="175"/>
      <c r="BK77" s="175"/>
      <c r="BL77" s="555"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2189</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68" t="str">
        <f t="shared" si="0"/>
        <v/>
      </c>
      <c r="AU78" s="663"/>
      <c r="AV78" s="1493" t="str">
        <f>IF(K78&lt;&gt;"","V列に色付け","")</f>
        <v/>
      </c>
      <c r="AW78" s="664" t="str">
        <f>IF('別紙様式2-2（４・５月分）'!O62="","",'別紙様式2-2（４・５月分）'!O62)</f>
        <v/>
      </c>
      <c r="AX78" s="1507" t="str">
        <f>IF(SUM('別紙様式2-2（４・５月分）'!P62:P64)=0,"",SUM('別紙様式2-2（４・５月分）'!P62:P64))</f>
        <v/>
      </c>
      <c r="AY78" s="1506" t="str">
        <f>IFERROR(VLOOKUP(K78,【参考】数式用!$AJ$2:$AK$24,2,FALSE),"")</f>
        <v/>
      </c>
      <c r="AZ78" s="1321" t="s">
        <v>2113</v>
      </c>
      <c r="BA78" s="1321" t="s">
        <v>2114</v>
      </c>
      <c r="BB78" s="1321" t="s">
        <v>2115</v>
      </c>
      <c r="BC78" s="1321" t="s">
        <v>2116</v>
      </c>
      <c r="BD78" s="1321" t="str">
        <f>IF(AND(P78&lt;&gt;"新加算Ⅰ",P78&lt;&gt;"新加算Ⅱ",P78&lt;&gt;"新加算Ⅲ",P78&lt;&gt;"新加算Ⅳ"),P78,IF(Q80&lt;&gt;"",Q80,""))</f>
        <v/>
      </c>
      <c r="BE78" s="1321"/>
      <c r="BF78" s="1321" t="str">
        <f t="shared" ref="BF78" si="51">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55"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63"/>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55" t="str">
        <f>G78</f>
        <v/>
      </c>
    </row>
    <row r="80" spans="1:64" ht="15" customHeight="1">
      <c r="A80" s="1240"/>
      <c r="B80" s="1272"/>
      <c r="C80" s="1261"/>
      <c r="D80" s="1261"/>
      <c r="E80" s="1261"/>
      <c r="F80" s="1262"/>
      <c r="G80" s="1266"/>
      <c r="H80" s="1266"/>
      <c r="I80" s="1266"/>
      <c r="J80" s="1372"/>
      <c r="K80" s="1266"/>
      <c r="L80" s="1247"/>
      <c r="M80" s="1250"/>
      <c r="N80" s="1371"/>
      <c r="O80" s="1368"/>
      <c r="P80" s="1390" t="s">
        <v>2196</v>
      </c>
      <c r="Q80" s="1386" t="str">
        <f>IFERROR(VLOOKUP('別紙様式2-2（４・５月分）'!AR62,【参考】数式用!$AT$5:$AV$22,3,FALSE),"")</f>
        <v/>
      </c>
      <c r="R80" s="1388" t="s">
        <v>2207</v>
      </c>
      <c r="S80" s="1396" t="str">
        <f>IFERROR(VLOOKUP(K78,【参考】数式用!$A$5:$AB$27,MATCH(Q80,【参考】数式用!$B$4:$AB$4,0)+1,0),"")</f>
        <v/>
      </c>
      <c r="T80" s="1459" t="s">
        <v>231</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52">IF(U80&lt;&gt;"","新規に適用","")</f>
        <v/>
      </c>
      <c r="AM80" s="1498">
        <f>IFERROR(IF(OR(N81="ベア加算",N81=""),0, IF(OR(U78="新加算Ⅰ",U78="新加算Ⅱ",U78="新加算Ⅲ",U78="新加算Ⅳ"),0,ROUNDDOWN(ROUND(L78*VLOOKUP(K78,【参考】数式用!$A$5:$I$27,MATCH("ベア加算",【参考】数式用!$B$4:$I$4,0)+1,0),0)*M78,0)*AG80)),"")</f>
        <v>0</v>
      </c>
      <c r="AN80" s="1356" t="str">
        <f t="shared" si="10"/>
        <v/>
      </c>
      <c r="AO80" s="1356" t="str">
        <f>IF(AND(U80&lt;&gt;"",AO78=""),"新規に適用",IF(AND(U80&lt;&gt;"",AO78&lt;&gt;""),"継続で適用",""))</f>
        <v/>
      </c>
      <c r="AP80" s="1358"/>
      <c r="AQ80" s="1356" t="str">
        <f>IF(AND(U80&lt;&gt;"",AQ78=""),"新規に適用",IF(AND(U80&lt;&gt;"",AQ78&lt;&gt;""),"継続で適用",""))</f>
        <v/>
      </c>
      <c r="AR80" s="1344" t="str">
        <f t="shared" si="22"/>
        <v/>
      </c>
      <c r="AS80" s="1356" t="str">
        <f>IF(AND(U80&lt;&gt;"",AS78=""),"新規に適用",IF(AND(U80&lt;&gt;"",AS78&lt;&gt;""),"継続で適用",""))</f>
        <v/>
      </c>
      <c r="AT80" s="1331"/>
      <c r="AU80" s="663"/>
      <c r="AV80" s="1493" t="str">
        <f>IF(K78&lt;&gt;"","V列に色付け","")</f>
        <v/>
      </c>
      <c r="AW80" s="1518"/>
      <c r="AX80" s="1507"/>
      <c r="AY80" s="175"/>
      <c r="AZ80" s="175"/>
      <c r="BA80" s="175"/>
      <c r="BB80" s="175"/>
      <c r="BC80" s="175"/>
      <c r="BD80" s="175"/>
      <c r="BE80" s="175"/>
      <c r="BF80" s="175"/>
      <c r="BG80" s="175"/>
      <c r="BH80" s="175"/>
      <c r="BI80" s="175"/>
      <c r="BJ80" s="175"/>
      <c r="BK80" s="175"/>
      <c r="BL80" s="555" t="str">
        <f>G78</f>
        <v/>
      </c>
    </row>
    <row r="81" spans="1:64" ht="30" customHeight="1" thickBot="1">
      <c r="A81" s="1227"/>
      <c r="B81" s="1376"/>
      <c r="C81" s="1377"/>
      <c r="D81" s="1377"/>
      <c r="E81" s="1377"/>
      <c r="F81" s="1378"/>
      <c r="G81" s="1267"/>
      <c r="H81" s="1267"/>
      <c r="I81" s="1267"/>
      <c r="J81" s="1373"/>
      <c r="K81" s="1267"/>
      <c r="L81" s="1248"/>
      <c r="M81" s="1251"/>
      <c r="N81" s="662"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3"/>
      <c r="AW81" s="664" t="str">
        <f>IF('別紙様式2-2（４・５月分）'!O64="","",'別紙様式2-2（４・５月分）'!O64)</f>
        <v/>
      </c>
      <c r="AX81" s="1507"/>
      <c r="AY81" s="175"/>
      <c r="AZ81" s="175"/>
      <c r="BA81" s="175"/>
      <c r="BB81" s="175"/>
      <c r="BC81" s="175"/>
      <c r="BD81" s="175"/>
      <c r="BE81" s="175"/>
      <c r="BF81" s="175"/>
      <c r="BG81" s="175"/>
      <c r="BH81" s="175"/>
      <c r="BI81" s="175"/>
      <c r="BJ81" s="175"/>
      <c r="BK81" s="175"/>
      <c r="BL81" s="555"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2189</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68" t="str">
        <f t="shared" ref="AT82:AT142" si="54">IF(AV82="","",IF(V82&lt;O82,"！加算の要件上は問題ありませんが、令和６年４・５月と比較して令和６年６月に加算率が下がる計画になっています。",""))</f>
        <v/>
      </c>
      <c r="AU82" s="663"/>
      <c r="AV82" s="1493" t="str">
        <f>IF(K82&lt;&gt;"","V列に色付け","")</f>
        <v/>
      </c>
      <c r="AW82" s="664" t="str">
        <f>IF('別紙様式2-2（４・５月分）'!O65="","",'別紙様式2-2（４・５月分）'!O65)</f>
        <v/>
      </c>
      <c r="AX82" s="1507" t="str">
        <f>IF(SUM('別紙様式2-2（４・５月分）'!P65:P67)=0,"",SUM('別紙様式2-2（４・５月分）'!P65:P67))</f>
        <v/>
      </c>
      <c r="AY82" s="1506" t="str">
        <f>IFERROR(VLOOKUP(K82,【参考】数式用!$AJ$2:$AK$24,2,FALSE),"")</f>
        <v/>
      </c>
      <c r="AZ82" s="1321" t="s">
        <v>2113</v>
      </c>
      <c r="BA82" s="1321" t="s">
        <v>2114</v>
      </c>
      <c r="BB82" s="1321" t="s">
        <v>2115</v>
      </c>
      <c r="BC82" s="1321" t="s">
        <v>2116</v>
      </c>
      <c r="BD82" s="1321" t="str">
        <f>IF(AND(P82&lt;&gt;"新加算Ⅰ",P82&lt;&gt;"新加算Ⅱ",P82&lt;&gt;"新加算Ⅲ",P82&lt;&gt;"新加算Ⅳ"),P82,IF(Q84&lt;&gt;"",Q84,""))</f>
        <v/>
      </c>
      <c r="BE82" s="1321"/>
      <c r="BF82" s="1321" t="str">
        <f t="shared" ref="BF82" si="55">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55"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55" t="str">
        <f>G82</f>
        <v/>
      </c>
    </row>
    <row r="84" spans="1:64" ht="15" customHeight="1">
      <c r="A84" s="1240"/>
      <c r="B84" s="1272"/>
      <c r="C84" s="1261"/>
      <c r="D84" s="1261"/>
      <c r="E84" s="1261"/>
      <c r="F84" s="1262"/>
      <c r="G84" s="1266"/>
      <c r="H84" s="1266"/>
      <c r="I84" s="1266"/>
      <c r="J84" s="1372"/>
      <c r="K84" s="1266"/>
      <c r="L84" s="1247"/>
      <c r="M84" s="1374"/>
      <c r="N84" s="1371"/>
      <c r="O84" s="1368"/>
      <c r="P84" s="1390" t="s">
        <v>2196</v>
      </c>
      <c r="Q84" s="1386" t="str">
        <f>IFERROR(VLOOKUP('別紙様式2-2（４・５月分）'!AR65,【参考】数式用!$AT$5:$AV$22,3,FALSE),"")</f>
        <v/>
      </c>
      <c r="R84" s="1388" t="s">
        <v>2207</v>
      </c>
      <c r="S84" s="1394" t="str">
        <f>IFERROR(VLOOKUP(K82,【参考】数式用!$A$5:$AB$27,MATCH(Q84,【参考】数式用!$B$4:$AB$4,0)+1,0),"")</f>
        <v/>
      </c>
      <c r="T84" s="1459" t="s">
        <v>231</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57">IF(U84&lt;&gt;"","新規に適用","")</f>
        <v/>
      </c>
      <c r="AM84" s="1498">
        <f>IFERROR(IF(OR(N85="ベア加算",N85=""),0, IF(OR(U82="新加算Ⅰ",U82="新加算Ⅱ",U82="新加算Ⅲ",U82="新加算Ⅳ"),0,ROUNDDOWN(ROUND(L82*VLOOKUP(K82,【参考】数式用!$A$5:$I$27,MATCH("ベア加算",【参考】数式用!$B$4:$I$4,0)+1,0),0)*M82,0)*AG84)),"")</f>
        <v>0</v>
      </c>
      <c r="AN84" s="1356" t="str">
        <f t="shared" si="10"/>
        <v/>
      </c>
      <c r="AO84" s="1356" t="str">
        <f>IF(AND(U84&lt;&gt;"",AO82=""),"新規に適用",IF(AND(U84&lt;&gt;"",AO82&lt;&gt;""),"継続で適用",""))</f>
        <v/>
      </c>
      <c r="AP84" s="1358"/>
      <c r="AQ84" s="1356" t="str">
        <f>IF(AND(U84&lt;&gt;"",AQ82=""),"新規に適用",IF(AND(U84&lt;&gt;"",AQ82&lt;&gt;""),"継続で適用",""))</f>
        <v/>
      </c>
      <c r="AR84" s="1344" t="str">
        <f t="shared" si="22"/>
        <v/>
      </c>
      <c r="AS84" s="1356" t="str">
        <f>IF(AND(U84&lt;&gt;"",AS82=""),"新規に適用",IF(AND(U84&lt;&gt;"",AS82&lt;&gt;""),"継続で適用",""))</f>
        <v/>
      </c>
      <c r="AT84" s="1331"/>
      <c r="AU84" s="663"/>
      <c r="AV84" s="1493" t="str">
        <f>IF(K82&lt;&gt;"","V列に色付け","")</f>
        <v/>
      </c>
      <c r="AW84" s="1518"/>
      <c r="AX84" s="1507"/>
      <c r="AY84" s="175"/>
      <c r="AZ84" s="175"/>
      <c r="BA84" s="175"/>
      <c r="BB84" s="175"/>
      <c r="BC84" s="175"/>
      <c r="BD84" s="175"/>
      <c r="BE84" s="175"/>
      <c r="BF84" s="175"/>
      <c r="BG84" s="175"/>
      <c r="BH84" s="175"/>
      <c r="BI84" s="175"/>
      <c r="BJ84" s="175"/>
      <c r="BK84" s="175"/>
      <c r="BL84" s="555" t="str">
        <f>G82</f>
        <v/>
      </c>
    </row>
    <row r="85" spans="1:64" ht="30" customHeight="1" thickBot="1">
      <c r="A85" s="1227"/>
      <c r="B85" s="1376"/>
      <c r="C85" s="1377"/>
      <c r="D85" s="1377"/>
      <c r="E85" s="1377"/>
      <c r="F85" s="1378"/>
      <c r="G85" s="1267"/>
      <c r="H85" s="1267"/>
      <c r="I85" s="1267"/>
      <c r="J85" s="1373"/>
      <c r="K85" s="1267"/>
      <c r="L85" s="1248"/>
      <c r="M85" s="1375"/>
      <c r="N85" s="662"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3"/>
      <c r="AW85" s="664" t="str">
        <f>IF('別紙様式2-2（４・５月分）'!O67="","",'別紙様式2-2（４・５月分）'!O67)</f>
        <v/>
      </c>
      <c r="AX85" s="1507"/>
      <c r="AY85" s="175"/>
      <c r="AZ85" s="175"/>
      <c r="BA85" s="175"/>
      <c r="BB85" s="175"/>
      <c r="BC85" s="175"/>
      <c r="BD85" s="175"/>
      <c r="BE85" s="175"/>
      <c r="BF85" s="175"/>
      <c r="BG85" s="175"/>
      <c r="BH85" s="175"/>
      <c r="BI85" s="175"/>
      <c r="BJ85" s="175"/>
      <c r="BK85" s="175"/>
      <c r="BL85" s="555"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2189</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68" t="str">
        <f t="shared" si="54"/>
        <v/>
      </c>
      <c r="AU86" s="663"/>
      <c r="AV86" s="1493" t="str">
        <f>IF(K86&lt;&gt;"","V列に色付け","")</f>
        <v/>
      </c>
      <c r="AW86" s="664" t="str">
        <f>IF('別紙様式2-2（４・５月分）'!O68="","",'別紙様式2-2（４・５月分）'!O68)</f>
        <v/>
      </c>
      <c r="AX86" s="1507" t="str">
        <f>IF(SUM('別紙様式2-2（４・５月分）'!P68:P70)=0,"",SUM('別紙様式2-2（４・５月分）'!P68:P70))</f>
        <v/>
      </c>
      <c r="AY86" s="1506" t="str">
        <f>IFERROR(VLOOKUP(K86,【参考】数式用!$AJ$2:$AK$24,2,FALSE),"")</f>
        <v/>
      </c>
      <c r="AZ86" s="1321" t="s">
        <v>2113</v>
      </c>
      <c r="BA86" s="1321" t="s">
        <v>2114</v>
      </c>
      <c r="BB86" s="1321" t="s">
        <v>2115</v>
      </c>
      <c r="BC86" s="1321" t="s">
        <v>2116</v>
      </c>
      <c r="BD86" s="1321" t="str">
        <f>IF(AND(P86&lt;&gt;"新加算Ⅰ",P86&lt;&gt;"新加算Ⅱ",P86&lt;&gt;"新加算Ⅲ",P86&lt;&gt;"新加算Ⅳ"),P86,IF(Q88&lt;&gt;"",Q88,""))</f>
        <v/>
      </c>
      <c r="BE86" s="1321"/>
      <c r="BF86" s="1321" t="str">
        <f t="shared" ref="BF86" si="59">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55"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56"/>
        <v/>
      </c>
      <c r="AU87" s="663"/>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55" t="str">
        <f>G86</f>
        <v/>
      </c>
    </row>
    <row r="88" spans="1:64" ht="15" customHeight="1">
      <c r="A88" s="1240"/>
      <c r="B88" s="1272"/>
      <c r="C88" s="1261"/>
      <c r="D88" s="1261"/>
      <c r="E88" s="1261"/>
      <c r="F88" s="1262"/>
      <c r="G88" s="1266"/>
      <c r="H88" s="1266"/>
      <c r="I88" s="1266"/>
      <c r="J88" s="1372"/>
      <c r="K88" s="1266"/>
      <c r="L88" s="1247"/>
      <c r="M88" s="1250"/>
      <c r="N88" s="1371"/>
      <c r="O88" s="1368"/>
      <c r="P88" s="1390" t="s">
        <v>2196</v>
      </c>
      <c r="Q88" s="1386" t="str">
        <f>IFERROR(VLOOKUP('別紙様式2-2（４・５月分）'!AR68,【参考】数式用!$AT$5:$AV$22,3,FALSE),"")</f>
        <v/>
      </c>
      <c r="R88" s="1388" t="s">
        <v>2207</v>
      </c>
      <c r="S88" s="1396" t="str">
        <f>IFERROR(VLOOKUP(K86,【参考】数式用!$A$5:$AB$27,MATCH(Q88,【参考】数式用!$B$4:$AB$4,0)+1,0),"")</f>
        <v/>
      </c>
      <c r="T88" s="1459" t="s">
        <v>231</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60">IF(U88&lt;&gt;"","新規に適用","")</f>
        <v/>
      </c>
      <c r="AM88" s="1498">
        <f>IFERROR(IF(OR(N89="ベア加算",N89=""),0, IF(OR(U86="新加算Ⅰ",U86="新加算Ⅱ",U86="新加算Ⅲ",U86="新加算Ⅳ"),0,ROUNDDOWN(ROUND(L86*VLOOKUP(K86,【参考】数式用!$A$5:$I$27,MATCH("ベア加算",【参考】数式用!$B$4:$I$4,0)+1,0),0)*M86,0)*AG88)),"")</f>
        <v>0</v>
      </c>
      <c r="AN88" s="1356" t="str">
        <f t="shared" si="10"/>
        <v/>
      </c>
      <c r="AO88" s="1356" t="str">
        <f>IF(AND(U88&lt;&gt;"",AO86=""),"新規に適用",IF(AND(U88&lt;&gt;"",AO86&lt;&gt;""),"継続で適用",""))</f>
        <v/>
      </c>
      <c r="AP88" s="1358"/>
      <c r="AQ88" s="1356" t="str">
        <f>IF(AND(U88&lt;&gt;"",AQ86=""),"新規に適用",IF(AND(U88&lt;&gt;"",AQ86&lt;&gt;""),"継続で適用",""))</f>
        <v/>
      </c>
      <c r="AR88" s="1344" t="str">
        <f t="shared" si="22"/>
        <v/>
      </c>
      <c r="AS88" s="1356" t="str">
        <f>IF(AND(U88&lt;&gt;"",AS86=""),"新規に適用",IF(AND(U88&lt;&gt;"",AS86&lt;&gt;""),"継続で適用",""))</f>
        <v/>
      </c>
      <c r="AT88" s="1331"/>
      <c r="AU88" s="663"/>
      <c r="AV88" s="1493" t="str">
        <f>IF(K86&lt;&gt;"","V列に色付け","")</f>
        <v/>
      </c>
      <c r="AW88" s="1518"/>
      <c r="AX88" s="1507"/>
      <c r="AY88" s="175"/>
      <c r="AZ88" s="175"/>
      <c r="BA88" s="175"/>
      <c r="BB88" s="175"/>
      <c r="BC88" s="175"/>
      <c r="BD88" s="175"/>
      <c r="BE88" s="175"/>
      <c r="BF88" s="175"/>
      <c r="BG88" s="175"/>
      <c r="BH88" s="175"/>
      <c r="BI88" s="175"/>
      <c r="BJ88" s="175"/>
      <c r="BK88" s="175"/>
      <c r="BL88" s="555" t="str">
        <f>G86</f>
        <v/>
      </c>
    </row>
    <row r="89" spans="1:64" ht="30" customHeight="1" thickBot="1">
      <c r="A89" s="1227"/>
      <c r="B89" s="1376"/>
      <c r="C89" s="1377"/>
      <c r="D89" s="1377"/>
      <c r="E89" s="1377"/>
      <c r="F89" s="1378"/>
      <c r="G89" s="1267"/>
      <c r="H89" s="1267"/>
      <c r="I89" s="1267"/>
      <c r="J89" s="1373"/>
      <c r="K89" s="1267"/>
      <c r="L89" s="1248"/>
      <c r="M89" s="1251"/>
      <c r="N89" s="662"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3"/>
      <c r="AW89" s="664" t="str">
        <f>IF('別紙様式2-2（４・５月分）'!O70="","",'別紙様式2-2（４・５月分）'!O70)</f>
        <v/>
      </c>
      <c r="AX89" s="1507"/>
      <c r="AY89" s="175"/>
      <c r="AZ89" s="175"/>
      <c r="BA89" s="175"/>
      <c r="BB89" s="175"/>
      <c r="BC89" s="175"/>
      <c r="BD89" s="175"/>
      <c r="BE89" s="175"/>
      <c r="BF89" s="175"/>
      <c r="BG89" s="175"/>
      <c r="BH89" s="175"/>
      <c r="BI89" s="175"/>
      <c r="BJ89" s="175"/>
      <c r="BK89" s="175"/>
      <c r="BL89" s="555"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2189</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68" t="str">
        <f t="shared" si="54"/>
        <v/>
      </c>
      <c r="AU90" s="663"/>
      <c r="AV90" s="1493" t="str">
        <f>IF(K90&lt;&gt;"","V列に色付け","")</f>
        <v/>
      </c>
      <c r="AW90" s="664" t="str">
        <f>IF('別紙様式2-2（４・５月分）'!O71="","",'別紙様式2-2（４・５月分）'!O71)</f>
        <v/>
      </c>
      <c r="AX90" s="1507" t="str">
        <f>IF(SUM('別紙様式2-2（４・５月分）'!P71:P73)=0,"",SUM('別紙様式2-2（４・５月分）'!P71:P73))</f>
        <v/>
      </c>
      <c r="AY90" s="1506" t="str">
        <f>IFERROR(VLOOKUP(K90,【参考】数式用!$AJ$2:$AK$24,2,FALSE),"")</f>
        <v/>
      </c>
      <c r="AZ90" s="1321" t="s">
        <v>2113</v>
      </c>
      <c r="BA90" s="1321" t="s">
        <v>2114</v>
      </c>
      <c r="BB90" s="1321" t="s">
        <v>2115</v>
      </c>
      <c r="BC90" s="1321" t="s">
        <v>2116</v>
      </c>
      <c r="BD90" s="1321" t="str">
        <f>IF(AND(P90&lt;&gt;"新加算Ⅰ",P90&lt;&gt;"新加算Ⅱ",P90&lt;&gt;"新加算Ⅲ",P90&lt;&gt;"新加算Ⅳ"),P90,IF(Q92&lt;&gt;"",Q92,""))</f>
        <v/>
      </c>
      <c r="BE90" s="1321"/>
      <c r="BF90" s="1321" t="str">
        <f t="shared" ref="BF90" si="62">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55"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56"/>
        <v/>
      </c>
      <c r="AU91" s="663"/>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55" t="str">
        <f>G90</f>
        <v/>
      </c>
    </row>
    <row r="92" spans="1:64" ht="15" customHeight="1">
      <c r="A92" s="1240"/>
      <c r="B92" s="1272"/>
      <c r="C92" s="1261"/>
      <c r="D92" s="1261"/>
      <c r="E92" s="1261"/>
      <c r="F92" s="1262"/>
      <c r="G92" s="1266"/>
      <c r="H92" s="1266"/>
      <c r="I92" s="1266"/>
      <c r="J92" s="1372"/>
      <c r="K92" s="1266"/>
      <c r="L92" s="1247"/>
      <c r="M92" s="1374"/>
      <c r="N92" s="1371"/>
      <c r="O92" s="1368"/>
      <c r="P92" s="1390" t="s">
        <v>2196</v>
      </c>
      <c r="Q92" s="1386" t="str">
        <f>IFERROR(VLOOKUP('別紙様式2-2（４・５月分）'!AR71,【参考】数式用!$AT$5:$AV$22,3,FALSE),"")</f>
        <v/>
      </c>
      <c r="R92" s="1388" t="s">
        <v>2207</v>
      </c>
      <c r="S92" s="1394" t="str">
        <f>IFERROR(VLOOKUP(K90,【参考】数式用!$A$5:$AB$27,MATCH(Q92,【参考】数式用!$B$4:$AB$4,0)+1,0),"")</f>
        <v/>
      </c>
      <c r="T92" s="1459" t="s">
        <v>231</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63">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AN152" si="64">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2"/>
        <v/>
      </c>
      <c r="AS92" s="1356" t="str">
        <f>IF(AND(U92&lt;&gt;"",AS90=""),"新規に適用",IF(AND(U92&lt;&gt;"",AS90&lt;&gt;""),"継続で適用",""))</f>
        <v/>
      </c>
      <c r="AT92" s="1331"/>
      <c r="AU92" s="663"/>
      <c r="AV92" s="1493" t="str">
        <f>IF(K90&lt;&gt;"","V列に色付け","")</f>
        <v/>
      </c>
      <c r="AW92" s="1518"/>
      <c r="AX92" s="1507"/>
      <c r="AY92" s="175"/>
      <c r="AZ92" s="175"/>
      <c r="BA92" s="175"/>
      <c r="BB92" s="175"/>
      <c r="BC92" s="175"/>
      <c r="BD92" s="175"/>
      <c r="BE92" s="175"/>
      <c r="BF92" s="175"/>
      <c r="BG92" s="175"/>
      <c r="BH92" s="175"/>
      <c r="BI92" s="175"/>
      <c r="BJ92" s="175"/>
      <c r="BK92" s="175"/>
      <c r="BL92" s="555" t="str">
        <f>G90</f>
        <v/>
      </c>
    </row>
    <row r="93" spans="1:64" ht="30" customHeight="1" thickBot="1">
      <c r="A93" s="1227"/>
      <c r="B93" s="1376"/>
      <c r="C93" s="1377"/>
      <c r="D93" s="1377"/>
      <c r="E93" s="1377"/>
      <c r="F93" s="1378"/>
      <c r="G93" s="1267"/>
      <c r="H93" s="1267"/>
      <c r="I93" s="1267"/>
      <c r="J93" s="1373"/>
      <c r="K93" s="1267"/>
      <c r="L93" s="1248"/>
      <c r="M93" s="1375"/>
      <c r="N93" s="662"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3"/>
      <c r="AW93" s="664" t="str">
        <f>IF('別紙様式2-2（４・５月分）'!O73="","",'別紙様式2-2（４・５月分）'!O73)</f>
        <v/>
      </c>
      <c r="AX93" s="1507"/>
      <c r="AY93" s="175"/>
      <c r="AZ93" s="175"/>
      <c r="BA93" s="175"/>
      <c r="BB93" s="175"/>
      <c r="BC93" s="175"/>
      <c r="BD93" s="175"/>
      <c r="BE93" s="175"/>
      <c r="BF93" s="175"/>
      <c r="BG93" s="175"/>
      <c r="BH93" s="175"/>
      <c r="BI93" s="175"/>
      <c r="BJ93" s="175"/>
      <c r="BK93" s="175"/>
      <c r="BL93" s="555"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2189</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68" t="str">
        <f t="shared" si="54"/>
        <v/>
      </c>
      <c r="AU94" s="663"/>
      <c r="AV94" s="1493" t="str">
        <f>IF(K94&lt;&gt;"","V列に色付け","")</f>
        <v/>
      </c>
      <c r="AW94" s="664" t="str">
        <f>IF('別紙様式2-2（４・５月分）'!O74="","",'別紙様式2-2（４・５月分）'!O74)</f>
        <v/>
      </c>
      <c r="AX94" s="1507" t="str">
        <f>IF(SUM('別紙様式2-2（４・５月分）'!P74:P76)=0,"",SUM('別紙様式2-2（４・５月分）'!P74:P76))</f>
        <v/>
      </c>
      <c r="AY94" s="1506" t="str">
        <f>IFERROR(VLOOKUP(K94,【参考】数式用!$AJ$2:$AK$24,2,FALSE),"")</f>
        <v/>
      </c>
      <c r="AZ94" s="1321" t="s">
        <v>2113</v>
      </c>
      <c r="BA94" s="1321" t="s">
        <v>2114</v>
      </c>
      <c r="BB94" s="1321" t="s">
        <v>2115</v>
      </c>
      <c r="BC94" s="1321" t="s">
        <v>2116</v>
      </c>
      <c r="BD94" s="1321" t="str">
        <f>IF(AND(P94&lt;&gt;"新加算Ⅰ",P94&lt;&gt;"新加算Ⅱ",P94&lt;&gt;"新加算Ⅲ",P94&lt;&gt;"新加算Ⅳ"),P94,IF(Q96&lt;&gt;"",Q96,""))</f>
        <v/>
      </c>
      <c r="BE94" s="1321"/>
      <c r="BF94" s="1321" t="str">
        <f t="shared" ref="BF94" si="66">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55"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56"/>
        <v/>
      </c>
      <c r="AU95" s="663"/>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55" t="str">
        <f>G94</f>
        <v/>
      </c>
    </row>
    <row r="96" spans="1:64" ht="15" customHeight="1">
      <c r="A96" s="1240"/>
      <c r="B96" s="1272"/>
      <c r="C96" s="1261"/>
      <c r="D96" s="1261"/>
      <c r="E96" s="1261"/>
      <c r="F96" s="1262"/>
      <c r="G96" s="1266"/>
      <c r="H96" s="1266"/>
      <c r="I96" s="1266"/>
      <c r="J96" s="1372"/>
      <c r="K96" s="1266"/>
      <c r="L96" s="1247"/>
      <c r="M96" s="1250"/>
      <c r="N96" s="1371"/>
      <c r="O96" s="1368"/>
      <c r="P96" s="1390" t="s">
        <v>2196</v>
      </c>
      <c r="Q96" s="1386" t="str">
        <f>IFERROR(VLOOKUP('別紙様式2-2（４・５月分）'!AR74,【参考】数式用!$AT$5:$AV$22,3,FALSE),"")</f>
        <v/>
      </c>
      <c r="R96" s="1388" t="s">
        <v>2207</v>
      </c>
      <c r="S96" s="1396" t="str">
        <f>IFERROR(VLOOKUP(K94,【参考】数式用!$A$5:$AB$27,MATCH(Q96,【参考】数式用!$B$4:$AB$4,0)+1,0),"")</f>
        <v/>
      </c>
      <c r="T96" s="1459" t="s">
        <v>231</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67">IF(U96&lt;&gt;"","新規に適用","")</f>
        <v/>
      </c>
      <c r="AM96" s="1498">
        <f>IFERROR(IF(OR(N97="ベア加算",N97=""),0, IF(OR(U94="新加算Ⅰ",U94="新加算Ⅱ",U94="新加算Ⅲ",U94="新加算Ⅳ"),0,ROUNDDOWN(ROUND(L94*VLOOKUP(K94,【参考】数式用!$A$5:$I$27,MATCH("ベア加算",【参考】数式用!$B$4:$I$4,0)+1,0),0)*M94,0)*AG96)),"")</f>
        <v>0</v>
      </c>
      <c r="AN96" s="1356" t="str">
        <f t="shared" si="64"/>
        <v/>
      </c>
      <c r="AO96" s="1356" t="str">
        <f>IF(AND(U96&lt;&gt;"",AO94=""),"新規に適用",IF(AND(U96&lt;&gt;"",AO94&lt;&gt;""),"継続で適用",""))</f>
        <v/>
      </c>
      <c r="AP96" s="1358"/>
      <c r="AQ96" s="1356" t="str">
        <f>IF(AND(U96&lt;&gt;"",AQ94=""),"新規に適用",IF(AND(U96&lt;&gt;"",AQ94&lt;&gt;""),"継続で適用",""))</f>
        <v/>
      </c>
      <c r="AR96" s="1344" t="str">
        <f t="shared" si="22"/>
        <v/>
      </c>
      <c r="AS96" s="1356" t="str">
        <f>IF(AND(U96&lt;&gt;"",AS94=""),"新規に適用",IF(AND(U96&lt;&gt;"",AS94&lt;&gt;""),"継続で適用",""))</f>
        <v/>
      </c>
      <c r="AT96" s="1331"/>
      <c r="AU96" s="663"/>
      <c r="AV96" s="1493" t="str">
        <f>IF(K94&lt;&gt;"","V列に色付け","")</f>
        <v/>
      </c>
      <c r="AW96" s="1518"/>
      <c r="AX96" s="1507"/>
      <c r="AY96" s="175"/>
      <c r="AZ96" s="175"/>
      <c r="BA96" s="175"/>
      <c r="BB96" s="175"/>
      <c r="BC96" s="175"/>
      <c r="BD96" s="175"/>
      <c r="BE96" s="175"/>
      <c r="BF96" s="175"/>
      <c r="BG96" s="175"/>
      <c r="BH96" s="175"/>
      <c r="BI96" s="175"/>
      <c r="BJ96" s="175"/>
      <c r="BK96" s="175"/>
      <c r="BL96" s="555" t="str">
        <f>G94</f>
        <v/>
      </c>
    </row>
    <row r="97" spans="1:64" ht="30" customHeight="1" thickBot="1">
      <c r="A97" s="1227"/>
      <c r="B97" s="1376"/>
      <c r="C97" s="1377"/>
      <c r="D97" s="1377"/>
      <c r="E97" s="1377"/>
      <c r="F97" s="1378"/>
      <c r="G97" s="1267"/>
      <c r="H97" s="1267"/>
      <c r="I97" s="1267"/>
      <c r="J97" s="1373"/>
      <c r="K97" s="1267"/>
      <c r="L97" s="1248"/>
      <c r="M97" s="1251"/>
      <c r="N97" s="662"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3"/>
      <c r="AW97" s="664" t="str">
        <f>IF('別紙様式2-2（４・５月分）'!O76="","",'別紙様式2-2（４・５月分）'!O76)</f>
        <v/>
      </c>
      <c r="AX97" s="1507"/>
      <c r="AY97" s="175"/>
      <c r="AZ97" s="175"/>
      <c r="BA97" s="175"/>
      <c r="BB97" s="175"/>
      <c r="BC97" s="175"/>
      <c r="BD97" s="175"/>
      <c r="BE97" s="175"/>
      <c r="BF97" s="175"/>
      <c r="BG97" s="175"/>
      <c r="BH97" s="175"/>
      <c r="BI97" s="175"/>
      <c r="BJ97" s="175"/>
      <c r="BK97" s="175"/>
      <c r="BL97" s="555"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2189</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68" t="str">
        <f t="shared" si="54"/>
        <v/>
      </c>
      <c r="AU98" s="663"/>
      <c r="AV98" s="1493" t="str">
        <f>IF(K98&lt;&gt;"","V列に色付け","")</f>
        <v/>
      </c>
      <c r="AW98" s="664" t="str">
        <f>IF('別紙様式2-2（４・５月分）'!O77="","",'別紙様式2-2（４・５月分）'!O77)</f>
        <v/>
      </c>
      <c r="AX98" s="1507" t="str">
        <f>IF(SUM('別紙様式2-2（４・５月分）'!P77:P79)=0,"",SUM('別紙様式2-2（４・５月分）'!P77:P79))</f>
        <v/>
      </c>
      <c r="AY98" s="1506" t="str">
        <f>IFERROR(VLOOKUP(K98,【参考】数式用!$AJ$2:$AK$24,2,FALSE),"")</f>
        <v/>
      </c>
      <c r="AZ98" s="1321" t="s">
        <v>2113</v>
      </c>
      <c r="BA98" s="1321" t="s">
        <v>2114</v>
      </c>
      <c r="BB98" s="1321" t="s">
        <v>2115</v>
      </c>
      <c r="BC98" s="1321" t="s">
        <v>2116</v>
      </c>
      <c r="BD98" s="1321" t="str">
        <f>IF(AND(P98&lt;&gt;"新加算Ⅰ",P98&lt;&gt;"新加算Ⅱ",P98&lt;&gt;"新加算Ⅲ",P98&lt;&gt;"新加算Ⅳ"),P98,IF(Q100&lt;&gt;"",Q100,""))</f>
        <v/>
      </c>
      <c r="BE98" s="1321"/>
      <c r="BF98" s="1321" t="str">
        <f t="shared" ref="BF98" si="69">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55"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56"/>
        <v/>
      </c>
      <c r="AU99" s="663"/>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55"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2196</v>
      </c>
      <c r="Q100" s="1386" t="str">
        <f>IFERROR(VLOOKUP('別紙様式2-2（４・５月分）'!AR77,【参考】数式用!$AT$5:$AV$22,3,FALSE),"")</f>
        <v/>
      </c>
      <c r="R100" s="1388" t="s">
        <v>2207</v>
      </c>
      <c r="S100" s="1394" t="str">
        <f>IFERROR(VLOOKUP(K98,【参考】数式用!$A$5:$AB$27,MATCH(Q100,【参考】数式用!$B$4:$AB$4,0)+1,0),"")</f>
        <v/>
      </c>
      <c r="T100" s="1459" t="s">
        <v>231</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70">IF(U100&lt;&gt;"","新規に適用","")</f>
        <v/>
      </c>
      <c r="AM100" s="1498">
        <f>IFERROR(IF(OR(N101="ベア加算",N101=""),0, IF(OR(U98="新加算Ⅰ",U98="新加算Ⅱ",U98="新加算Ⅲ",U98="新加算Ⅳ"),0,ROUNDDOWN(ROUND(L98*VLOOKUP(K98,【参考】数式用!$A$5:$I$27,MATCH("ベア加算",【参考】数式用!$B$4:$I$4,0)+1,0),0)*M98,0)*AG100)),"")</f>
        <v>0</v>
      </c>
      <c r="AN100" s="1356" t="str">
        <f t="shared" si="64"/>
        <v/>
      </c>
      <c r="AO100" s="1356" t="str">
        <f>IF(AND(U100&lt;&gt;"",AO98=""),"新規に適用",IF(AND(U100&lt;&gt;"",AO98&lt;&gt;""),"継続で適用",""))</f>
        <v/>
      </c>
      <c r="AP100" s="1358"/>
      <c r="AQ100" s="1356" t="str">
        <f>IF(AND(U100&lt;&gt;"",AQ98=""),"新規に適用",IF(AND(U100&lt;&gt;"",AQ98&lt;&gt;""),"継続で適用",""))</f>
        <v/>
      </c>
      <c r="AR100" s="1344" t="str">
        <f t="shared" si="22"/>
        <v/>
      </c>
      <c r="AS100" s="1356" t="str">
        <f>IF(AND(U100&lt;&gt;"",AS98=""),"新規に適用",IF(AND(U100&lt;&gt;"",AS98&lt;&gt;""),"継続で適用",""))</f>
        <v/>
      </c>
      <c r="AT100" s="1331"/>
      <c r="AU100" s="663"/>
      <c r="AV100" s="1493" t="str">
        <f>IF(K98&lt;&gt;"","V列に色付け","")</f>
        <v/>
      </c>
      <c r="AW100" s="1518"/>
      <c r="AX100" s="1507"/>
      <c r="AY100" s="175"/>
      <c r="AZ100" s="175"/>
      <c r="BA100" s="175"/>
      <c r="BB100" s="175"/>
      <c r="BC100" s="175"/>
      <c r="BD100" s="175"/>
      <c r="BE100" s="175"/>
      <c r="BF100" s="175"/>
      <c r="BG100" s="175"/>
      <c r="BH100" s="175"/>
      <c r="BI100" s="175"/>
      <c r="BJ100" s="175"/>
      <c r="BK100" s="175"/>
      <c r="BL100" s="555" t="str">
        <f>G98</f>
        <v/>
      </c>
    </row>
    <row r="101" spans="1:64" ht="30" customHeight="1" thickBot="1">
      <c r="A101" s="1227"/>
      <c r="B101" s="1376"/>
      <c r="C101" s="1377"/>
      <c r="D101" s="1377"/>
      <c r="E101" s="1377"/>
      <c r="F101" s="1378"/>
      <c r="G101" s="1267"/>
      <c r="H101" s="1267"/>
      <c r="I101" s="1267"/>
      <c r="J101" s="1373"/>
      <c r="K101" s="1267"/>
      <c r="L101" s="1248"/>
      <c r="M101" s="1375"/>
      <c r="N101" s="662"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3"/>
      <c r="AW101" s="664" t="str">
        <f>IF('別紙様式2-2（４・５月分）'!O79="","",'別紙様式2-2（４・５月分）'!O79)</f>
        <v/>
      </c>
      <c r="AX101" s="1507"/>
      <c r="AY101" s="175"/>
      <c r="AZ101" s="175"/>
      <c r="BA101" s="175"/>
      <c r="BB101" s="175"/>
      <c r="BC101" s="175"/>
      <c r="BD101" s="175"/>
      <c r="BE101" s="175"/>
      <c r="BF101" s="175"/>
      <c r="BG101" s="175"/>
      <c r="BH101" s="175"/>
      <c r="BI101" s="175"/>
      <c r="BJ101" s="175"/>
      <c r="BK101" s="175"/>
      <c r="BL101" s="555"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2189</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68" t="str">
        <f t="shared" si="54"/>
        <v/>
      </c>
      <c r="AU102" s="663"/>
      <c r="AV102" s="1493" t="str">
        <f>IF(K102&lt;&gt;"","V列に色付け","")</f>
        <v/>
      </c>
      <c r="AW102" s="664" t="str">
        <f>IF('別紙様式2-2（４・５月分）'!O80="","",'別紙様式2-2（４・５月分）'!O80)</f>
        <v/>
      </c>
      <c r="AX102" s="1507" t="str">
        <f>IF(SUM('別紙様式2-2（４・５月分）'!P80:P82)=0,"",SUM('別紙様式2-2（４・５月分）'!P80:P82))</f>
        <v/>
      </c>
      <c r="AY102" s="1506" t="str">
        <f>IFERROR(VLOOKUP(K102,【参考】数式用!$AJ$2:$AK$24,2,FALSE),"")</f>
        <v/>
      </c>
      <c r="AZ102" s="1321" t="s">
        <v>2113</v>
      </c>
      <c r="BA102" s="1321" t="s">
        <v>2114</v>
      </c>
      <c r="BB102" s="1321" t="s">
        <v>2115</v>
      </c>
      <c r="BC102" s="1321" t="s">
        <v>2116</v>
      </c>
      <c r="BD102" s="1321" t="str">
        <f>IF(AND(P102&lt;&gt;"新加算Ⅰ",P102&lt;&gt;"新加算Ⅱ",P102&lt;&gt;"新加算Ⅲ",P102&lt;&gt;"新加算Ⅳ"),P102,IF(Q104&lt;&gt;"",Q104,""))</f>
        <v/>
      </c>
      <c r="BE102" s="1321"/>
      <c r="BF102" s="1321" t="str">
        <f t="shared" ref="BF102" si="72">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55"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56"/>
        <v/>
      </c>
      <c r="AU103" s="663"/>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55"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2196</v>
      </c>
      <c r="Q104" s="1386" t="str">
        <f>IFERROR(VLOOKUP('別紙様式2-2（４・５月分）'!AR80,【参考】数式用!$AT$5:$AV$22,3,FALSE),"")</f>
        <v/>
      </c>
      <c r="R104" s="1388" t="s">
        <v>2207</v>
      </c>
      <c r="S104" s="1394" t="str">
        <f>IFERROR(VLOOKUP(K102,【参考】数式用!$A$5:$AB$27,MATCH(Q104,【参考】数式用!$B$4:$AB$4,0)+1,0),"")</f>
        <v/>
      </c>
      <c r="T104" s="1459" t="s">
        <v>231</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73">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si="64"/>
        <v/>
      </c>
      <c r="AO104" s="1356" t="str">
        <f>IF(AND(U104&lt;&gt;"",AO102=""),"新規に適用",IF(AND(U104&lt;&gt;"",AO102&lt;&gt;""),"継続で適用",""))</f>
        <v/>
      </c>
      <c r="AP104" s="1358"/>
      <c r="AQ104" s="1356"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3"/>
      <c r="AV104" s="1493" t="str">
        <f>IF(K102&lt;&gt;"","V列に色付け","")</f>
        <v/>
      </c>
      <c r="AW104" s="1518"/>
      <c r="AX104" s="1507"/>
      <c r="AY104" s="175"/>
      <c r="AZ104" s="175"/>
      <c r="BA104" s="175"/>
      <c r="BB104" s="175"/>
      <c r="BC104" s="175"/>
      <c r="BD104" s="175"/>
      <c r="BE104" s="175"/>
      <c r="BF104" s="175"/>
      <c r="BG104" s="175"/>
      <c r="BH104" s="175"/>
      <c r="BI104" s="175"/>
      <c r="BJ104" s="175"/>
      <c r="BK104" s="175"/>
      <c r="BL104" s="555" t="str">
        <f>G102</f>
        <v/>
      </c>
    </row>
    <row r="105" spans="1:64" ht="30" customHeight="1" thickBot="1">
      <c r="A105" s="1227"/>
      <c r="B105" s="1376"/>
      <c r="C105" s="1377"/>
      <c r="D105" s="1377"/>
      <c r="E105" s="1377"/>
      <c r="F105" s="1378"/>
      <c r="G105" s="1267"/>
      <c r="H105" s="1267"/>
      <c r="I105" s="1267"/>
      <c r="J105" s="1373"/>
      <c r="K105" s="1267"/>
      <c r="L105" s="1248"/>
      <c r="M105" s="1375"/>
      <c r="N105" s="662"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3"/>
      <c r="AW105" s="664" t="str">
        <f>IF('別紙様式2-2（４・５月分）'!O82="","",'別紙様式2-2（４・５月分）'!O82)</f>
        <v/>
      </c>
      <c r="AX105" s="1507"/>
      <c r="AY105" s="175"/>
      <c r="AZ105" s="175"/>
      <c r="BA105" s="175"/>
      <c r="BB105" s="175"/>
      <c r="BC105" s="175"/>
      <c r="BD105" s="175"/>
      <c r="BE105" s="175"/>
      <c r="BF105" s="175"/>
      <c r="BG105" s="175"/>
      <c r="BH105" s="175"/>
      <c r="BI105" s="175"/>
      <c r="BJ105" s="175"/>
      <c r="BK105" s="175"/>
      <c r="BL105" s="555"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2189</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68" t="str">
        <f t="shared" si="54"/>
        <v/>
      </c>
      <c r="AU106" s="663"/>
      <c r="AV106" s="1493" t="str">
        <f>IF(K106&lt;&gt;"","V列に色付け","")</f>
        <v/>
      </c>
      <c r="AW106" s="664" t="str">
        <f>IF('別紙様式2-2（４・５月分）'!O83="","",'別紙様式2-2（４・５月分）'!O83)</f>
        <v/>
      </c>
      <c r="AX106" s="1507" t="str">
        <f>IF(SUM('別紙様式2-2（４・５月分）'!P83:P85)=0,"",SUM('別紙様式2-2（４・５月分）'!P83:P85))</f>
        <v/>
      </c>
      <c r="AY106" s="1506" t="str">
        <f>IFERROR(VLOOKUP(K106,【参考】数式用!$AJ$2:$AK$24,2,FALSE),"")</f>
        <v/>
      </c>
      <c r="AZ106" s="1321" t="s">
        <v>2113</v>
      </c>
      <c r="BA106" s="1321" t="s">
        <v>2114</v>
      </c>
      <c r="BB106" s="1321" t="s">
        <v>2115</v>
      </c>
      <c r="BC106" s="1321" t="s">
        <v>2116</v>
      </c>
      <c r="BD106" s="1321" t="str">
        <f>IF(AND(P106&lt;&gt;"新加算Ⅰ",P106&lt;&gt;"新加算Ⅱ",P106&lt;&gt;"新加算Ⅲ",P106&lt;&gt;"新加算Ⅳ"),P106,IF(Q108&lt;&gt;"",Q108,""))</f>
        <v/>
      </c>
      <c r="BE106" s="1321"/>
      <c r="BF106" s="1321" t="str">
        <f t="shared" ref="BF106" si="76">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55"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56"/>
        <v/>
      </c>
      <c r="AU107" s="663"/>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55"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2196</v>
      </c>
      <c r="Q108" s="1386" t="str">
        <f>IFERROR(VLOOKUP('別紙様式2-2（４・５月分）'!AR83,【参考】数式用!$AT$5:$AV$22,3,FALSE),"")</f>
        <v/>
      </c>
      <c r="R108" s="1388" t="s">
        <v>2207</v>
      </c>
      <c r="S108" s="1396" t="str">
        <f>IFERROR(VLOOKUP(K106,【参考】数式用!$A$5:$AB$27,MATCH(Q108,【参考】数式用!$B$4:$AB$4,0)+1,0),"")</f>
        <v/>
      </c>
      <c r="T108" s="1459" t="s">
        <v>231</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77">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si="64"/>
        <v/>
      </c>
      <c r="AO108" s="1356" t="str">
        <f>IF(AND(U108&lt;&gt;"",AO106=""),"新規に適用",IF(AND(U108&lt;&gt;"",AO106&lt;&gt;""),"継続で適用",""))</f>
        <v/>
      </c>
      <c r="AP108" s="1358"/>
      <c r="AQ108" s="1356" t="str">
        <f>IF(AND(U108&lt;&gt;"",AQ106=""),"新規に適用",IF(AND(U108&lt;&gt;"",AQ106&lt;&gt;""),"継続で適用",""))</f>
        <v/>
      </c>
      <c r="AR108" s="1344" t="str">
        <f t="shared" si="74"/>
        <v/>
      </c>
      <c r="AS108" s="1356" t="str">
        <f>IF(AND(U108&lt;&gt;"",AS106=""),"新規に適用",IF(AND(U108&lt;&gt;"",AS106&lt;&gt;""),"継続で適用",""))</f>
        <v/>
      </c>
      <c r="AT108" s="1331"/>
      <c r="AU108" s="663"/>
      <c r="AV108" s="1493" t="str">
        <f>IF(K106&lt;&gt;"","V列に色付け","")</f>
        <v/>
      </c>
      <c r="AW108" s="1518"/>
      <c r="AX108" s="1507"/>
      <c r="AY108" s="175"/>
      <c r="AZ108" s="175"/>
      <c r="BA108" s="175"/>
      <c r="BB108" s="175"/>
      <c r="BC108" s="175"/>
      <c r="BD108" s="175"/>
      <c r="BE108" s="175"/>
      <c r="BF108" s="175"/>
      <c r="BG108" s="175"/>
      <c r="BH108" s="175"/>
      <c r="BI108" s="175"/>
      <c r="BJ108" s="175"/>
      <c r="BK108" s="175"/>
      <c r="BL108" s="555" t="str">
        <f>G106</f>
        <v/>
      </c>
    </row>
    <row r="109" spans="1:64" ht="30" customHeight="1" thickBot="1">
      <c r="A109" s="1227"/>
      <c r="B109" s="1376"/>
      <c r="C109" s="1377"/>
      <c r="D109" s="1377"/>
      <c r="E109" s="1377"/>
      <c r="F109" s="1378"/>
      <c r="G109" s="1267"/>
      <c r="H109" s="1267"/>
      <c r="I109" s="1267"/>
      <c r="J109" s="1373"/>
      <c r="K109" s="1267"/>
      <c r="L109" s="1248"/>
      <c r="M109" s="1251"/>
      <c r="N109" s="662"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3"/>
      <c r="AW109" s="664" t="str">
        <f>IF('別紙様式2-2（４・５月分）'!O85="","",'別紙様式2-2（４・５月分）'!O85)</f>
        <v/>
      </c>
      <c r="AX109" s="1507"/>
      <c r="AY109" s="175"/>
      <c r="AZ109" s="175"/>
      <c r="BA109" s="175"/>
      <c r="BB109" s="175"/>
      <c r="BC109" s="175"/>
      <c r="BD109" s="175"/>
      <c r="BE109" s="175"/>
      <c r="BF109" s="175"/>
      <c r="BG109" s="175"/>
      <c r="BH109" s="175"/>
      <c r="BI109" s="175"/>
      <c r="BJ109" s="175"/>
      <c r="BK109" s="175"/>
      <c r="BL109" s="555"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2189</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68" t="str">
        <f t="shared" si="54"/>
        <v/>
      </c>
      <c r="AU110" s="663"/>
      <c r="AV110" s="1493" t="str">
        <f>IF(K110&lt;&gt;"","V列に色付け","")</f>
        <v/>
      </c>
      <c r="AW110" s="664" t="str">
        <f>IF('別紙様式2-2（４・５月分）'!O86="","",'別紙様式2-2（４・５月分）'!O86)</f>
        <v/>
      </c>
      <c r="AX110" s="1507" t="str">
        <f>IF(SUM('別紙様式2-2（４・５月分）'!P86:P88)=0,"",SUM('別紙様式2-2（４・５月分）'!P86:P88))</f>
        <v/>
      </c>
      <c r="AY110" s="1506" t="str">
        <f>IFERROR(VLOOKUP(K110,【参考】数式用!$AJ$2:$AK$24,2,FALSE),"")</f>
        <v/>
      </c>
      <c r="AZ110" s="1321" t="s">
        <v>2113</v>
      </c>
      <c r="BA110" s="1321" t="s">
        <v>2114</v>
      </c>
      <c r="BB110" s="1321" t="s">
        <v>2115</v>
      </c>
      <c r="BC110" s="1321" t="s">
        <v>2116</v>
      </c>
      <c r="BD110" s="1321" t="str">
        <f>IF(AND(P110&lt;&gt;"新加算Ⅰ",P110&lt;&gt;"新加算Ⅱ",P110&lt;&gt;"新加算Ⅲ",P110&lt;&gt;"新加算Ⅳ"),P110,IF(Q112&lt;&gt;"",Q112,""))</f>
        <v/>
      </c>
      <c r="BE110" s="1321"/>
      <c r="BF110" s="1321" t="str">
        <f t="shared" ref="BF110" si="79">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55"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56"/>
        <v/>
      </c>
      <c r="AU111" s="663"/>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55"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2196</v>
      </c>
      <c r="Q112" s="1386" t="str">
        <f>IFERROR(VLOOKUP('別紙様式2-2（４・５月分）'!AR86,【参考】数式用!$AT$5:$AV$22,3,FALSE),"")</f>
        <v/>
      </c>
      <c r="R112" s="1388" t="s">
        <v>2207</v>
      </c>
      <c r="S112" s="1394" t="str">
        <f>IFERROR(VLOOKUP(K110,【参考】数式用!$A$5:$AB$27,MATCH(Q112,【参考】数式用!$B$4:$AB$4,0)+1,0),"")</f>
        <v/>
      </c>
      <c r="T112" s="1459" t="s">
        <v>231</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80">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si="64"/>
        <v/>
      </c>
      <c r="AO112" s="1356" t="str">
        <f>IF(AND(U112&lt;&gt;"",AO110=""),"新規に適用",IF(AND(U112&lt;&gt;"",AO110&lt;&gt;""),"継続で適用",""))</f>
        <v/>
      </c>
      <c r="AP112" s="1358"/>
      <c r="AQ112" s="1356" t="str">
        <f>IF(AND(U112&lt;&gt;"",AQ110=""),"新規に適用",IF(AND(U112&lt;&gt;"",AQ110&lt;&gt;""),"継続で適用",""))</f>
        <v/>
      </c>
      <c r="AR112" s="1344" t="str">
        <f t="shared" si="74"/>
        <v/>
      </c>
      <c r="AS112" s="1356" t="str">
        <f>IF(AND(U112&lt;&gt;"",AS110=""),"新規に適用",IF(AND(U112&lt;&gt;"",AS110&lt;&gt;""),"継続で適用",""))</f>
        <v/>
      </c>
      <c r="AT112" s="1331"/>
      <c r="AU112" s="663"/>
      <c r="AV112" s="1493" t="str">
        <f>IF(K110&lt;&gt;"","V列に色付け","")</f>
        <v/>
      </c>
      <c r="AW112" s="1518"/>
      <c r="AX112" s="1507"/>
      <c r="AY112" s="175"/>
      <c r="AZ112" s="175"/>
      <c r="BA112" s="175"/>
      <c r="BB112" s="175"/>
      <c r="BC112" s="175"/>
      <c r="BD112" s="175"/>
      <c r="BE112" s="175"/>
      <c r="BF112" s="175"/>
      <c r="BG112" s="175"/>
      <c r="BH112" s="175"/>
      <c r="BI112" s="175"/>
      <c r="BJ112" s="175"/>
      <c r="BK112" s="175"/>
      <c r="BL112" s="555" t="str">
        <f>G110</f>
        <v/>
      </c>
    </row>
    <row r="113" spans="1:64" ht="30" customHeight="1" thickBot="1">
      <c r="A113" s="1227"/>
      <c r="B113" s="1376"/>
      <c r="C113" s="1377"/>
      <c r="D113" s="1377"/>
      <c r="E113" s="1377"/>
      <c r="F113" s="1378"/>
      <c r="G113" s="1267"/>
      <c r="H113" s="1267"/>
      <c r="I113" s="1267"/>
      <c r="J113" s="1373"/>
      <c r="K113" s="1267"/>
      <c r="L113" s="1248"/>
      <c r="M113" s="1375"/>
      <c r="N113" s="662"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3"/>
      <c r="AW113" s="664" t="str">
        <f>IF('別紙様式2-2（４・５月分）'!O88="","",'別紙様式2-2（４・５月分）'!O88)</f>
        <v/>
      </c>
      <c r="AX113" s="1507"/>
      <c r="AY113" s="175"/>
      <c r="AZ113" s="175"/>
      <c r="BA113" s="175"/>
      <c r="BB113" s="175"/>
      <c r="BC113" s="175"/>
      <c r="BD113" s="175"/>
      <c r="BE113" s="175"/>
      <c r="BF113" s="175"/>
      <c r="BG113" s="175"/>
      <c r="BH113" s="175"/>
      <c r="BI113" s="175"/>
      <c r="BJ113" s="175"/>
      <c r="BK113" s="175"/>
      <c r="BL113" s="555"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2189</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68" t="str">
        <f t="shared" si="54"/>
        <v/>
      </c>
      <c r="AU114" s="663"/>
      <c r="AV114" s="1493" t="str">
        <f>IF(K114&lt;&gt;"","V列に色付け","")</f>
        <v/>
      </c>
      <c r="AW114" s="664" t="str">
        <f>IF('別紙様式2-2（４・５月分）'!O89="","",'別紙様式2-2（４・５月分）'!O89)</f>
        <v/>
      </c>
      <c r="AX114" s="1507" t="str">
        <f>IF(SUM('別紙様式2-2（４・５月分）'!P89:P91)=0,"",SUM('別紙様式2-2（４・５月分）'!P89:P91))</f>
        <v/>
      </c>
      <c r="AY114" s="1506" t="str">
        <f>IFERROR(VLOOKUP(K114,【参考】数式用!$AJ$2:$AK$24,2,FALSE),"")</f>
        <v/>
      </c>
      <c r="AZ114" s="1321" t="s">
        <v>2113</v>
      </c>
      <c r="BA114" s="1321" t="s">
        <v>2114</v>
      </c>
      <c r="BB114" s="1321" t="s">
        <v>2115</v>
      </c>
      <c r="BC114" s="1321" t="s">
        <v>2116</v>
      </c>
      <c r="BD114" s="1321" t="str">
        <f>IF(AND(P114&lt;&gt;"新加算Ⅰ",P114&lt;&gt;"新加算Ⅱ",P114&lt;&gt;"新加算Ⅲ",P114&lt;&gt;"新加算Ⅳ"),P114,IF(Q116&lt;&gt;"",Q116,""))</f>
        <v/>
      </c>
      <c r="BE114" s="1321"/>
      <c r="BF114" s="1321" t="str">
        <f t="shared" ref="BF114" si="8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55"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56"/>
        <v/>
      </c>
      <c r="AU115" s="663"/>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55"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2196</v>
      </c>
      <c r="Q116" s="1386" t="str">
        <f>IFERROR(VLOOKUP('別紙様式2-2（４・５月分）'!AR89,【参考】数式用!$AT$5:$AV$22,3,FALSE),"")</f>
        <v/>
      </c>
      <c r="R116" s="1388" t="s">
        <v>2207</v>
      </c>
      <c r="S116" s="1396" t="str">
        <f>IFERROR(VLOOKUP(K114,【参考】数式用!$A$5:$AB$27,MATCH(Q116,【参考】数式用!$B$4:$AB$4,0)+1,0),"")</f>
        <v/>
      </c>
      <c r="T116" s="1459" t="s">
        <v>231</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8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si="64"/>
        <v/>
      </c>
      <c r="AO116" s="1356" t="str">
        <f>IF(AND(U116&lt;&gt;"",AO114=""),"新規に適用",IF(AND(U116&lt;&gt;"",AO114&lt;&gt;""),"継続で適用",""))</f>
        <v/>
      </c>
      <c r="AP116" s="1358"/>
      <c r="AQ116" s="1356" t="str">
        <f>IF(AND(U116&lt;&gt;"",AQ114=""),"新規に適用",IF(AND(U116&lt;&gt;"",AQ114&lt;&gt;""),"継続で適用",""))</f>
        <v/>
      </c>
      <c r="AR116" s="1344" t="str">
        <f t="shared" si="74"/>
        <v/>
      </c>
      <c r="AS116" s="1356" t="str">
        <f>IF(AND(U116&lt;&gt;"",AS114=""),"新規に適用",IF(AND(U116&lt;&gt;"",AS114&lt;&gt;""),"継続で適用",""))</f>
        <v/>
      </c>
      <c r="AT116" s="1331"/>
      <c r="AU116" s="663"/>
      <c r="AV116" s="1493" t="str">
        <f>IF(K114&lt;&gt;"","V列に色付け","")</f>
        <v/>
      </c>
      <c r="AW116" s="1518"/>
      <c r="AX116" s="1507"/>
      <c r="AY116" s="175"/>
      <c r="AZ116" s="175"/>
      <c r="BA116" s="175"/>
      <c r="BB116" s="175"/>
      <c r="BC116" s="175"/>
      <c r="BD116" s="175"/>
      <c r="BE116" s="175"/>
      <c r="BF116" s="175"/>
      <c r="BG116" s="175"/>
      <c r="BH116" s="175"/>
      <c r="BI116" s="175"/>
      <c r="BJ116" s="175"/>
      <c r="BK116" s="175"/>
      <c r="BL116" s="555" t="str">
        <f>G114</f>
        <v/>
      </c>
    </row>
    <row r="117" spans="1:64" ht="30" customHeight="1" thickBot="1">
      <c r="A117" s="1227"/>
      <c r="B117" s="1376"/>
      <c r="C117" s="1377"/>
      <c r="D117" s="1377"/>
      <c r="E117" s="1377"/>
      <c r="F117" s="1378"/>
      <c r="G117" s="1267"/>
      <c r="H117" s="1267"/>
      <c r="I117" s="1267"/>
      <c r="J117" s="1373"/>
      <c r="K117" s="1267"/>
      <c r="L117" s="1248"/>
      <c r="M117" s="1251"/>
      <c r="N117" s="662"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3"/>
      <c r="AW117" s="664" t="str">
        <f>IF('別紙様式2-2（４・５月分）'!O91="","",'別紙様式2-2（４・５月分）'!O91)</f>
        <v/>
      </c>
      <c r="AX117" s="1507"/>
      <c r="AY117" s="175"/>
      <c r="AZ117" s="175"/>
      <c r="BA117" s="175"/>
      <c r="BB117" s="175"/>
      <c r="BC117" s="175"/>
      <c r="BD117" s="175"/>
      <c r="BE117" s="175"/>
      <c r="BF117" s="175"/>
      <c r="BG117" s="175"/>
      <c r="BH117" s="175"/>
      <c r="BI117" s="175"/>
      <c r="BJ117" s="175"/>
      <c r="BK117" s="175"/>
      <c r="BL117" s="555"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2189</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68" t="str">
        <f t="shared" si="54"/>
        <v/>
      </c>
      <c r="AU118" s="663"/>
      <c r="AV118" s="1493" t="str">
        <f>IF(K118&lt;&gt;"","V列に色付け","")</f>
        <v/>
      </c>
      <c r="AW118" s="664" t="str">
        <f>IF('別紙様式2-2（４・５月分）'!O92="","",'別紙様式2-2（４・５月分）'!O92)</f>
        <v/>
      </c>
      <c r="AX118" s="1507" t="str">
        <f>IF(SUM('別紙様式2-2（４・５月分）'!P92:P94)=0,"",SUM('別紙様式2-2（４・５月分）'!P92:P94))</f>
        <v/>
      </c>
      <c r="AY118" s="1506" t="str">
        <f>IFERROR(VLOOKUP(K118,【参考】数式用!$AJ$2:$AK$24,2,FALSE),"")</f>
        <v/>
      </c>
      <c r="AZ118" s="1321" t="s">
        <v>2113</v>
      </c>
      <c r="BA118" s="1321" t="s">
        <v>2114</v>
      </c>
      <c r="BB118" s="1321" t="s">
        <v>2115</v>
      </c>
      <c r="BC118" s="1321" t="s">
        <v>2116</v>
      </c>
      <c r="BD118" s="1321" t="str">
        <f>IF(AND(P118&lt;&gt;"新加算Ⅰ",P118&lt;&gt;"新加算Ⅱ",P118&lt;&gt;"新加算Ⅲ",P118&lt;&gt;"新加算Ⅳ"),P118,IF(Q120&lt;&gt;"",Q120,""))</f>
        <v/>
      </c>
      <c r="BE118" s="1321"/>
      <c r="BF118" s="1321" t="str">
        <f t="shared" ref="BF118" si="85">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55"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56"/>
        <v/>
      </c>
      <c r="AU119" s="663"/>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55"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2196</v>
      </c>
      <c r="Q120" s="1386" t="str">
        <f>IFERROR(VLOOKUP('別紙様式2-2（４・５月分）'!AR92,【参考】数式用!$AT$5:$AV$22,3,FALSE),"")</f>
        <v/>
      </c>
      <c r="R120" s="1388" t="s">
        <v>2207</v>
      </c>
      <c r="S120" s="1394" t="str">
        <f>IFERROR(VLOOKUP(K118,【参考】数式用!$A$5:$AB$27,MATCH(Q120,【参考】数式用!$B$4:$AB$4,0)+1,0),"")</f>
        <v/>
      </c>
      <c r="T120" s="1459" t="s">
        <v>231</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86">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si="64"/>
        <v/>
      </c>
      <c r="AO120" s="1356" t="str">
        <f>IF(AND(U120&lt;&gt;"",AO118=""),"新規に適用",IF(AND(U120&lt;&gt;"",AO118&lt;&gt;""),"継続で適用",""))</f>
        <v/>
      </c>
      <c r="AP120" s="1358"/>
      <c r="AQ120" s="1356" t="str">
        <f>IF(AND(U120&lt;&gt;"",AQ118=""),"新規に適用",IF(AND(U120&lt;&gt;"",AQ118&lt;&gt;""),"継続で適用",""))</f>
        <v/>
      </c>
      <c r="AR120" s="1344" t="str">
        <f t="shared" si="74"/>
        <v/>
      </c>
      <c r="AS120" s="1356" t="str">
        <f>IF(AND(U120&lt;&gt;"",AS118=""),"新規に適用",IF(AND(U120&lt;&gt;"",AS118&lt;&gt;""),"継続で適用",""))</f>
        <v/>
      </c>
      <c r="AT120" s="1331"/>
      <c r="AU120" s="663"/>
      <c r="AV120" s="1493" t="str">
        <f>IF(K118&lt;&gt;"","V列に色付け","")</f>
        <v/>
      </c>
      <c r="AW120" s="1518"/>
      <c r="AX120" s="1507"/>
      <c r="AY120" s="175"/>
      <c r="AZ120" s="175"/>
      <c r="BA120" s="175"/>
      <c r="BB120" s="175"/>
      <c r="BC120" s="175"/>
      <c r="BD120" s="175"/>
      <c r="BE120" s="175"/>
      <c r="BF120" s="175"/>
      <c r="BG120" s="175"/>
      <c r="BH120" s="175"/>
      <c r="BI120" s="175"/>
      <c r="BJ120" s="175"/>
      <c r="BK120" s="175"/>
      <c r="BL120" s="555" t="str">
        <f>G118</f>
        <v/>
      </c>
    </row>
    <row r="121" spans="1:64" ht="30" customHeight="1" thickBot="1">
      <c r="A121" s="1227"/>
      <c r="B121" s="1376"/>
      <c r="C121" s="1377"/>
      <c r="D121" s="1377"/>
      <c r="E121" s="1377"/>
      <c r="F121" s="1378"/>
      <c r="G121" s="1267"/>
      <c r="H121" s="1267"/>
      <c r="I121" s="1267"/>
      <c r="J121" s="1373"/>
      <c r="K121" s="1267"/>
      <c r="L121" s="1248"/>
      <c r="M121" s="1375"/>
      <c r="N121" s="662"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3"/>
      <c r="AW121" s="664" t="str">
        <f>IF('別紙様式2-2（４・５月分）'!O94="","",'別紙様式2-2（４・５月分）'!O94)</f>
        <v/>
      </c>
      <c r="AX121" s="1507"/>
      <c r="AY121" s="175"/>
      <c r="AZ121" s="175"/>
      <c r="BA121" s="175"/>
      <c r="BB121" s="175"/>
      <c r="BC121" s="175"/>
      <c r="BD121" s="175"/>
      <c r="BE121" s="175"/>
      <c r="BF121" s="175"/>
      <c r="BG121" s="175"/>
      <c r="BH121" s="175"/>
      <c r="BI121" s="175"/>
      <c r="BJ121" s="175"/>
      <c r="BK121" s="175"/>
      <c r="BL121" s="555"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2189</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68" t="str">
        <f t="shared" si="54"/>
        <v/>
      </c>
      <c r="AU122" s="663"/>
      <c r="AV122" s="1493" t="str">
        <f>IF(K122&lt;&gt;"","V列に色付け","")</f>
        <v/>
      </c>
      <c r="AW122" s="664" t="str">
        <f>IF('別紙様式2-2（４・５月分）'!O95="","",'別紙様式2-2（４・５月分）'!O95)</f>
        <v/>
      </c>
      <c r="AX122" s="1507" t="str">
        <f>IF(SUM('別紙様式2-2（４・５月分）'!P95:P97)=0,"",SUM('別紙様式2-2（４・５月分）'!P95:P97))</f>
        <v/>
      </c>
      <c r="AY122" s="1506" t="str">
        <f>IFERROR(VLOOKUP(K122,【参考】数式用!$AJ$2:$AK$24,2,FALSE),"")</f>
        <v/>
      </c>
      <c r="AZ122" s="1321" t="s">
        <v>2113</v>
      </c>
      <c r="BA122" s="1321" t="s">
        <v>2114</v>
      </c>
      <c r="BB122" s="1321" t="s">
        <v>2115</v>
      </c>
      <c r="BC122" s="1321" t="s">
        <v>2116</v>
      </c>
      <c r="BD122" s="1321" t="str">
        <f>IF(AND(P122&lt;&gt;"新加算Ⅰ",P122&lt;&gt;"新加算Ⅱ",P122&lt;&gt;"新加算Ⅲ",P122&lt;&gt;"新加算Ⅳ"),P122,IF(Q124&lt;&gt;"",Q124,""))</f>
        <v/>
      </c>
      <c r="BE122" s="1321"/>
      <c r="BF122" s="1321" t="str">
        <f t="shared" ref="BF122" si="88">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55"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56"/>
        <v/>
      </c>
      <c r="AU123" s="663"/>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55"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2196</v>
      </c>
      <c r="Q124" s="1386" t="str">
        <f>IFERROR(VLOOKUP('別紙様式2-2（４・５月分）'!AR95,【参考】数式用!$AT$5:$AV$22,3,FALSE),"")</f>
        <v/>
      </c>
      <c r="R124" s="1388" t="s">
        <v>2207</v>
      </c>
      <c r="S124" s="1396" t="str">
        <f>IFERROR(VLOOKUP(K122,【参考】数式用!$A$5:$AB$27,MATCH(Q124,【参考】数式用!$B$4:$AB$4,0)+1,0),"")</f>
        <v/>
      </c>
      <c r="T124" s="1459" t="s">
        <v>231</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89">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si="64"/>
        <v/>
      </c>
      <c r="AO124" s="1356" t="str">
        <f>IF(AND(U124&lt;&gt;"",AO122=""),"新規に適用",IF(AND(U124&lt;&gt;"",AO122&lt;&gt;""),"継続で適用",""))</f>
        <v/>
      </c>
      <c r="AP124" s="1358"/>
      <c r="AQ124" s="1356" t="str">
        <f>IF(AND(U124&lt;&gt;"",AQ122=""),"新規に適用",IF(AND(U124&lt;&gt;"",AQ122&lt;&gt;""),"継続で適用",""))</f>
        <v/>
      </c>
      <c r="AR124" s="1344" t="str">
        <f t="shared" si="74"/>
        <v/>
      </c>
      <c r="AS124" s="1356" t="str">
        <f>IF(AND(U124&lt;&gt;"",AS122=""),"新規に適用",IF(AND(U124&lt;&gt;"",AS122&lt;&gt;""),"継続で適用",""))</f>
        <v/>
      </c>
      <c r="AT124" s="1331"/>
      <c r="AU124" s="663"/>
      <c r="AV124" s="1493" t="str">
        <f>IF(K122&lt;&gt;"","V列に色付け","")</f>
        <v/>
      </c>
      <c r="AW124" s="1518"/>
      <c r="AX124" s="1507"/>
      <c r="AY124" s="175"/>
      <c r="AZ124" s="175"/>
      <c r="BA124" s="175"/>
      <c r="BB124" s="175"/>
      <c r="BC124" s="175"/>
      <c r="BD124" s="175"/>
      <c r="BE124" s="175"/>
      <c r="BF124" s="175"/>
      <c r="BG124" s="175"/>
      <c r="BH124" s="175"/>
      <c r="BI124" s="175"/>
      <c r="BJ124" s="175"/>
      <c r="BK124" s="175"/>
      <c r="BL124" s="555" t="str">
        <f>G122</f>
        <v/>
      </c>
    </row>
    <row r="125" spans="1:64" ht="30" customHeight="1" thickBot="1">
      <c r="A125" s="1227"/>
      <c r="B125" s="1376"/>
      <c r="C125" s="1377"/>
      <c r="D125" s="1377"/>
      <c r="E125" s="1377"/>
      <c r="F125" s="1378"/>
      <c r="G125" s="1267"/>
      <c r="H125" s="1267"/>
      <c r="I125" s="1267"/>
      <c r="J125" s="1373"/>
      <c r="K125" s="1267"/>
      <c r="L125" s="1248"/>
      <c r="M125" s="1251"/>
      <c r="N125" s="662"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3"/>
      <c r="AW125" s="664" t="str">
        <f>IF('別紙様式2-2（４・５月分）'!O97="","",'別紙様式2-2（４・５月分）'!O97)</f>
        <v/>
      </c>
      <c r="AX125" s="1507"/>
      <c r="AY125" s="175"/>
      <c r="AZ125" s="175"/>
      <c r="BA125" s="175"/>
      <c r="BB125" s="175"/>
      <c r="BC125" s="175"/>
      <c r="BD125" s="175"/>
      <c r="BE125" s="175"/>
      <c r="BF125" s="175"/>
      <c r="BG125" s="175"/>
      <c r="BH125" s="175"/>
      <c r="BI125" s="175"/>
      <c r="BJ125" s="175"/>
      <c r="BK125" s="175"/>
      <c r="BL125" s="555"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2189</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68" t="str">
        <f t="shared" si="54"/>
        <v/>
      </c>
      <c r="AU126" s="663"/>
      <c r="AV126" s="1493" t="str">
        <f>IF(K126&lt;&gt;"","V列に色付け","")</f>
        <v/>
      </c>
      <c r="AW126" s="664" t="str">
        <f>IF('別紙様式2-2（４・５月分）'!O98="","",'別紙様式2-2（４・５月分）'!O98)</f>
        <v/>
      </c>
      <c r="AX126" s="1507" t="str">
        <f>IF(SUM('別紙様式2-2（４・５月分）'!P98:P100)=0,"",SUM('別紙様式2-2（４・５月分）'!P98:P100))</f>
        <v/>
      </c>
      <c r="AY126" s="1506" t="str">
        <f>IFERROR(VLOOKUP(K126,【参考】数式用!$AJ$2:$AK$24,2,FALSE),"")</f>
        <v/>
      </c>
      <c r="AZ126" s="1321" t="s">
        <v>2113</v>
      </c>
      <c r="BA126" s="1321" t="s">
        <v>2114</v>
      </c>
      <c r="BB126" s="1321" t="s">
        <v>2115</v>
      </c>
      <c r="BC126" s="1321" t="s">
        <v>2116</v>
      </c>
      <c r="BD126" s="1321" t="str">
        <f>IF(AND(P126&lt;&gt;"新加算Ⅰ",P126&lt;&gt;"新加算Ⅱ",P126&lt;&gt;"新加算Ⅲ",P126&lt;&gt;"新加算Ⅳ"),P126,IF(Q128&lt;&gt;"",Q128,""))</f>
        <v/>
      </c>
      <c r="BE126" s="1321"/>
      <c r="BF126" s="1321" t="str">
        <f t="shared" ref="BF126" si="91">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55"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56"/>
        <v/>
      </c>
      <c r="AU127" s="663"/>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55"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2196</v>
      </c>
      <c r="Q128" s="1386" t="str">
        <f>IFERROR(VLOOKUP('別紙様式2-2（４・５月分）'!AR98,【参考】数式用!$AT$5:$AV$22,3,FALSE),"")</f>
        <v/>
      </c>
      <c r="R128" s="1388" t="s">
        <v>2207</v>
      </c>
      <c r="S128" s="1394" t="str">
        <f>IFERROR(VLOOKUP(K126,【参考】数式用!$A$5:$AB$27,MATCH(Q128,【参考】数式用!$B$4:$AB$4,0)+1,0),"")</f>
        <v/>
      </c>
      <c r="T128" s="1459" t="s">
        <v>231</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92">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si="64"/>
        <v/>
      </c>
      <c r="AO128" s="1356" t="str">
        <f>IF(AND(U128&lt;&gt;"",AO126=""),"新規に適用",IF(AND(U128&lt;&gt;"",AO126&lt;&gt;""),"継続で適用",""))</f>
        <v/>
      </c>
      <c r="AP128" s="1358"/>
      <c r="AQ128" s="1356" t="str">
        <f>IF(AND(U128&lt;&gt;"",AQ126=""),"新規に適用",IF(AND(U128&lt;&gt;"",AQ126&lt;&gt;""),"継続で適用",""))</f>
        <v/>
      </c>
      <c r="AR128" s="1344" t="str">
        <f t="shared" si="74"/>
        <v/>
      </c>
      <c r="AS128" s="1356" t="str">
        <f>IF(AND(U128&lt;&gt;"",AS126=""),"新規に適用",IF(AND(U128&lt;&gt;"",AS126&lt;&gt;""),"継続で適用",""))</f>
        <v/>
      </c>
      <c r="AT128" s="1331"/>
      <c r="AU128" s="663"/>
      <c r="AV128" s="1493" t="str">
        <f>IF(K126&lt;&gt;"","V列に色付け","")</f>
        <v/>
      </c>
      <c r="AW128" s="1518"/>
      <c r="AX128" s="1507"/>
      <c r="AY128" s="175"/>
      <c r="AZ128" s="175"/>
      <c r="BA128" s="175"/>
      <c r="BB128" s="175"/>
      <c r="BC128" s="175"/>
      <c r="BD128" s="175"/>
      <c r="BE128" s="175"/>
      <c r="BF128" s="175"/>
      <c r="BG128" s="175"/>
      <c r="BH128" s="175"/>
      <c r="BI128" s="175"/>
      <c r="BJ128" s="175"/>
      <c r="BK128" s="175"/>
      <c r="BL128" s="555" t="str">
        <f>G126</f>
        <v/>
      </c>
    </row>
    <row r="129" spans="1:64" ht="30" customHeight="1" thickBot="1">
      <c r="A129" s="1227"/>
      <c r="B129" s="1376"/>
      <c r="C129" s="1377"/>
      <c r="D129" s="1377"/>
      <c r="E129" s="1377"/>
      <c r="F129" s="1378"/>
      <c r="G129" s="1267"/>
      <c r="H129" s="1267"/>
      <c r="I129" s="1267"/>
      <c r="J129" s="1373"/>
      <c r="K129" s="1267"/>
      <c r="L129" s="1248"/>
      <c r="M129" s="1375"/>
      <c r="N129" s="662"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3"/>
      <c r="AW129" s="664" t="str">
        <f>IF('別紙様式2-2（４・５月分）'!O100="","",'別紙様式2-2（４・５月分）'!O100)</f>
        <v/>
      </c>
      <c r="AX129" s="1507"/>
      <c r="AY129" s="175"/>
      <c r="AZ129" s="175"/>
      <c r="BA129" s="175"/>
      <c r="BB129" s="175"/>
      <c r="BC129" s="175"/>
      <c r="BD129" s="175"/>
      <c r="BE129" s="175"/>
      <c r="BF129" s="175"/>
      <c r="BG129" s="175"/>
      <c r="BH129" s="175"/>
      <c r="BI129" s="175"/>
      <c r="BJ129" s="175"/>
      <c r="BK129" s="175"/>
      <c r="BL129" s="555"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2189</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68" t="str">
        <f t="shared" si="54"/>
        <v/>
      </c>
      <c r="AU130" s="663"/>
      <c r="AV130" s="1493" t="str">
        <f>IF(K130&lt;&gt;"","V列に色付け","")</f>
        <v/>
      </c>
      <c r="AW130" s="664" t="str">
        <f>IF('別紙様式2-2（４・５月分）'!O101="","",'別紙様式2-2（４・５月分）'!O101)</f>
        <v/>
      </c>
      <c r="AX130" s="1507" t="str">
        <f>IF(SUM('別紙様式2-2（４・５月分）'!P101:P103)=0,"",SUM('別紙様式2-2（４・５月分）'!P101:P103))</f>
        <v/>
      </c>
      <c r="AY130" s="1506" t="str">
        <f>IFERROR(VLOOKUP(K130,【参考】数式用!$AJ$2:$AK$24,2,FALSE),"")</f>
        <v/>
      </c>
      <c r="AZ130" s="1321" t="s">
        <v>2113</v>
      </c>
      <c r="BA130" s="1321" t="s">
        <v>2114</v>
      </c>
      <c r="BB130" s="1321" t="s">
        <v>2115</v>
      </c>
      <c r="BC130" s="1321" t="s">
        <v>2116</v>
      </c>
      <c r="BD130" s="1321" t="str">
        <f>IF(AND(P130&lt;&gt;"新加算Ⅰ",P130&lt;&gt;"新加算Ⅱ",P130&lt;&gt;"新加算Ⅲ",P130&lt;&gt;"新加算Ⅳ"),P130,IF(Q132&lt;&gt;"",Q132,""))</f>
        <v/>
      </c>
      <c r="BE130" s="1321"/>
      <c r="BF130" s="1321" t="str">
        <f t="shared" ref="BF130" si="94">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55"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56"/>
        <v/>
      </c>
      <c r="AU131" s="663"/>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55"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2196</v>
      </c>
      <c r="Q132" s="1386" t="str">
        <f>IFERROR(VLOOKUP('別紙様式2-2（４・５月分）'!AR101,【参考】数式用!$AT$5:$AV$22,3,FALSE),"")</f>
        <v/>
      </c>
      <c r="R132" s="1388" t="s">
        <v>2207</v>
      </c>
      <c r="S132" s="1396" t="str">
        <f>IFERROR(VLOOKUP(K130,【参考】数式用!$A$5:$AB$27,MATCH(Q132,【参考】数式用!$B$4:$AB$4,0)+1,0),"")</f>
        <v/>
      </c>
      <c r="T132" s="1459" t="s">
        <v>231</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95">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si="64"/>
        <v/>
      </c>
      <c r="AO132" s="1356" t="str">
        <f>IF(AND(U132&lt;&gt;"",AO130=""),"新規に適用",IF(AND(U132&lt;&gt;"",AO130&lt;&gt;""),"継続で適用",""))</f>
        <v/>
      </c>
      <c r="AP132" s="1358"/>
      <c r="AQ132" s="1356" t="str">
        <f>IF(AND(U132&lt;&gt;"",AQ130=""),"新規に適用",IF(AND(U132&lt;&gt;"",AQ130&lt;&gt;""),"継続で適用",""))</f>
        <v/>
      </c>
      <c r="AR132" s="1344" t="str">
        <f t="shared" si="74"/>
        <v/>
      </c>
      <c r="AS132" s="1356" t="str">
        <f>IF(AND(U132&lt;&gt;"",AS130=""),"新規に適用",IF(AND(U132&lt;&gt;"",AS130&lt;&gt;""),"継続で適用",""))</f>
        <v/>
      </c>
      <c r="AT132" s="1331"/>
      <c r="AU132" s="663"/>
      <c r="AV132" s="1493" t="str">
        <f>IF(K130&lt;&gt;"","V列に色付け","")</f>
        <v/>
      </c>
      <c r="AW132" s="1518"/>
      <c r="AX132" s="1507"/>
      <c r="AY132" s="175"/>
      <c r="AZ132" s="175"/>
      <c r="BA132" s="175"/>
      <c r="BB132" s="175"/>
      <c r="BC132" s="175"/>
      <c r="BD132" s="175"/>
      <c r="BE132" s="175"/>
      <c r="BF132" s="175"/>
      <c r="BG132" s="175"/>
      <c r="BH132" s="175"/>
      <c r="BI132" s="175"/>
      <c r="BJ132" s="175"/>
      <c r="BK132" s="175"/>
      <c r="BL132" s="555" t="str">
        <f>G130</f>
        <v/>
      </c>
    </row>
    <row r="133" spans="1:64" ht="30" customHeight="1" thickBot="1">
      <c r="A133" s="1227"/>
      <c r="B133" s="1376"/>
      <c r="C133" s="1377"/>
      <c r="D133" s="1377"/>
      <c r="E133" s="1377"/>
      <c r="F133" s="1378"/>
      <c r="G133" s="1267"/>
      <c r="H133" s="1267"/>
      <c r="I133" s="1267"/>
      <c r="J133" s="1373"/>
      <c r="K133" s="1267"/>
      <c r="L133" s="1248"/>
      <c r="M133" s="1251"/>
      <c r="N133" s="662"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3"/>
      <c r="AW133" s="664" t="str">
        <f>IF('別紙様式2-2（４・５月分）'!O103="","",'別紙様式2-2（４・５月分）'!O103)</f>
        <v/>
      </c>
      <c r="AX133" s="1507"/>
      <c r="AY133" s="175"/>
      <c r="AZ133" s="175"/>
      <c r="BA133" s="175"/>
      <c r="BB133" s="175"/>
      <c r="BC133" s="175"/>
      <c r="BD133" s="175"/>
      <c r="BE133" s="175"/>
      <c r="BF133" s="175"/>
      <c r="BG133" s="175"/>
      <c r="BH133" s="175"/>
      <c r="BI133" s="175"/>
      <c r="BJ133" s="175"/>
      <c r="BK133" s="175"/>
      <c r="BL133" s="555"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2189</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68" t="str">
        <f t="shared" si="54"/>
        <v/>
      </c>
      <c r="AU134" s="663"/>
      <c r="AV134" s="1493" t="str">
        <f>IF(K134&lt;&gt;"","V列に色付け","")</f>
        <v/>
      </c>
      <c r="AW134" s="664" t="str">
        <f>IF('別紙様式2-2（４・５月分）'!O104="","",'別紙様式2-2（４・５月分）'!O104)</f>
        <v/>
      </c>
      <c r="AX134" s="1507" t="str">
        <f>IF(SUM('別紙様式2-2（４・５月分）'!P104:P106)=0,"",SUM('別紙様式2-2（４・５月分）'!P104:P106))</f>
        <v/>
      </c>
      <c r="AY134" s="1506" t="str">
        <f>IFERROR(VLOOKUP(K134,【参考】数式用!$AJ$2:$AK$24,2,FALSE),"")</f>
        <v/>
      </c>
      <c r="AZ134" s="1321" t="s">
        <v>2113</v>
      </c>
      <c r="BA134" s="1321" t="s">
        <v>2114</v>
      </c>
      <c r="BB134" s="1321" t="s">
        <v>2115</v>
      </c>
      <c r="BC134" s="1321" t="s">
        <v>2116</v>
      </c>
      <c r="BD134" s="1321" t="str">
        <f>IF(AND(P134&lt;&gt;"新加算Ⅰ",P134&lt;&gt;"新加算Ⅱ",P134&lt;&gt;"新加算Ⅲ",P134&lt;&gt;"新加算Ⅳ"),P134,IF(Q136&lt;&gt;"",Q136,""))</f>
        <v/>
      </c>
      <c r="BE134" s="1321"/>
      <c r="BF134" s="1321" t="str">
        <f t="shared" ref="BF134" si="97">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55"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56"/>
        <v/>
      </c>
      <c r="AU135" s="663"/>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55"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2196</v>
      </c>
      <c r="Q136" s="1386" t="str">
        <f>IFERROR(VLOOKUP('別紙様式2-2（４・５月分）'!AR104,【参考】数式用!$AT$5:$AV$22,3,FALSE),"")</f>
        <v/>
      </c>
      <c r="R136" s="1388" t="s">
        <v>2207</v>
      </c>
      <c r="S136" s="1394" t="str">
        <f>IFERROR(VLOOKUP(K134,【参考】数式用!$A$5:$AB$27,MATCH(Q136,【参考】数式用!$B$4:$AB$4,0)+1,0),"")</f>
        <v/>
      </c>
      <c r="T136" s="1459" t="s">
        <v>231</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98">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si="64"/>
        <v/>
      </c>
      <c r="AO136" s="1356" t="str">
        <f>IF(AND(U136&lt;&gt;"",AO134=""),"新規に適用",IF(AND(U136&lt;&gt;"",AO134&lt;&gt;""),"継続で適用",""))</f>
        <v/>
      </c>
      <c r="AP136" s="1358"/>
      <c r="AQ136" s="1356" t="str">
        <f>IF(AND(U136&lt;&gt;"",AQ134=""),"新規に適用",IF(AND(U136&lt;&gt;"",AQ134&lt;&gt;""),"継続で適用",""))</f>
        <v/>
      </c>
      <c r="AR136" s="1344" t="str">
        <f t="shared" si="74"/>
        <v/>
      </c>
      <c r="AS136" s="1356" t="str">
        <f>IF(AND(U136&lt;&gt;"",AS134=""),"新規に適用",IF(AND(U136&lt;&gt;"",AS134&lt;&gt;""),"継続で適用",""))</f>
        <v/>
      </c>
      <c r="AT136" s="1331"/>
      <c r="AU136" s="663"/>
      <c r="AV136" s="1493" t="str">
        <f>IF(K134&lt;&gt;"","V列に色付け","")</f>
        <v/>
      </c>
      <c r="AW136" s="1518"/>
      <c r="AX136" s="1507"/>
      <c r="AY136" s="175"/>
      <c r="AZ136" s="175"/>
      <c r="BA136" s="175"/>
      <c r="BB136" s="175"/>
      <c r="BC136" s="175"/>
      <c r="BD136" s="175"/>
      <c r="BE136" s="175"/>
      <c r="BF136" s="175"/>
      <c r="BG136" s="175"/>
      <c r="BH136" s="175"/>
      <c r="BI136" s="175"/>
      <c r="BJ136" s="175"/>
      <c r="BK136" s="175"/>
      <c r="BL136" s="555" t="str">
        <f>G134</f>
        <v/>
      </c>
    </row>
    <row r="137" spans="1:64" ht="30" customHeight="1" thickBot="1">
      <c r="A137" s="1227"/>
      <c r="B137" s="1376"/>
      <c r="C137" s="1377"/>
      <c r="D137" s="1377"/>
      <c r="E137" s="1377"/>
      <c r="F137" s="1378"/>
      <c r="G137" s="1267"/>
      <c r="H137" s="1267"/>
      <c r="I137" s="1267"/>
      <c r="J137" s="1373"/>
      <c r="K137" s="1267"/>
      <c r="L137" s="1248"/>
      <c r="M137" s="1375"/>
      <c r="N137" s="662"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3"/>
      <c r="AW137" s="664" t="str">
        <f>IF('別紙様式2-2（４・５月分）'!O106="","",'別紙様式2-2（４・５月分）'!O106)</f>
        <v/>
      </c>
      <c r="AX137" s="1507"/>
      <c r="AY137" s="175"/>
      <c r="AZ137" s="175"/>
      <c r="BA137" s="175"/>
      <c r="BB137" s="175"/>
      <c r="BC137" s="175"/>
      <c r="BD137" s="175"/>
      <c r="BE137" s="175"/>
      <c r="BF137" s="175"/>
      <c r="BG137" s="175"/>
      <c r="BH137" s="175"/>
      <c r="BI137" s="175"/>
      <c r="BJ137" s="175"/>
      <c r="BK137" s="175"/>
      <c r="BL137" s="555"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2189</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68" t="str">
        <f t="shared" si="54"/>
        <v/>
      </c>
      <c r="AU138" s="663"/>
      <c r="AV138" s="1493" t="str">
        <f>IF(K138&lt;&gt;"","V列に色付け","")</f>
        <v/>
      </c>
      <c r="AW138" s="664" t="str">
        <f>IF('別紙様式2-2（４・５月分）'!O107="","",'別紙様式2-2（４・５月分）'!O107)</f>
        <v/>
      </c>
      <c r="AX138" s="1507" t="str">
        <f>IF(SUM('別紙様式2-2（４・５月分）'!P107:P109)=0,"",SUM('別紙様式2-2（４・５月分）'!P107:P109))</f>
        <v/>
      </c>
      <c r="AY138" s="1506" t="str">
        <f>IFERROR(VLOOKUP(K138,【参考】数式用!$AJ$2:$AK$24,2,FALSE),"")</f>
        <v/>
      </c>
      <c r="AZ138" s="1321" t="s">
        <v>2113</v>
      </c>
      <c r="BA138" s="1321" t="s">
        <v>2114</v>
      </c>
      <c r="BB138" s="1321" t="s">
        <v>2115</v>
      </c>
      <c r="BC138" s="1321" t="s">
        <v>2116</v>
      </c>
      <c r="BD138" s="1321" t="str">
        <f>IF(AND(P138&lt;&gt;"新加算Ⅰ",P138&lt;&gt;"新加算Ⅱ",P138&lt;&gt;"新加算Ⅲ",P138&lt;&gt;"新加算Ⅳ"),P138,IF(Q140&lt;&gt;"",Q140,""))</f>
        <v/>
      </c>
      <c r="BE138" s="1321"/>
      <c r="BF138" s="1321" t="str">
        <f t="shared" ref="BF138" si="100">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55"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56"/>
        <v/>
      </c>
      <c r="AU139" s="663"/>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55"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2196</v>
      </c>
      <c r="Q140" s="1386" t="str">
        <f>IFERROR(VLOOKUP('別紙様式2-2（４・５月分）'!AR107,【参考】数式用!$AT$5:$AV$22,3,FALSE),"")</f>
        <v/>
      </c>
      <c r="R140" s="1388" t="s">
        <v>2207</v>
      </c>
      <c r="S140" s="1396" t="str">
        <f>IFERROR(VLOOKUP(K138,【参考】数式用!$A$5:$AB$27,MATCH(Q140,【参考】数式用!$B$4:$AB$4,0)+1,0),"")</f>
        <v/>
      </c>
      <c r="T140" s="1459" t="s">
        <v>231</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01">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si="64"/>
        <v/>
      </c>
      <c r="AO140" s="1356" t="str">
        <f>IF(AND(U140&lt;&gt;"",AO138=""),"新規に適用",IF(AND(U140&lt;&gt;"",AO138&lt;&gt;""),"継続で適用",""))</f>
        <v/>
      </c>
      <c r="AP140" s="1358"/>
      <c r="AQ140" s="1356" t="str">
        <f>IF(AND(U140&lt;&gt;"",AQ138=""),"新規に適用",IF(AND(U140&lt;&gt;"",AQ138&lt;&gt;""),"継続で適用",""))</f>
        <v/>
      </c>
      <c r="AR140" s="1344" t="str">
        <f t="shared" si="74"/>
        <v/>
      </c>
      <c r="AS140" s="1356" t="str">
        <f>IF(AND(U140&lt;&gt;"",AS138=""),"新規に適用",IF(AND(U140&lt;&gt;"",AS138&lt;&gt;""),"継続で適用",""))</f>
        <v/>
      </c>
      <c r="AT140" s="1331"/>
      <c r="AU140" s="663"/>
      <c r="AV140" s="1493" t="str">
        <f>IF(K138&lt;&gt;"","V列に色付け","")</f>
        <v/>
      </c>
      <c r="AW140" s="1518"/>
      <c r="AX140" s="1507"/>
      <c r="AY140" s="175"/>
      <c r="AZ140" s="175"/>
      <c r="BA140" s="175"/>
      <c r="BB140" s="175"/>
      <c r="BC140" s="175"/>
      <c r="BD140" s="175"/>
      <c r="BE140" s="175"/>
      <c r="BF140" s="175"/>
      <c r="BG140" s="175"/>
      <c r="BH140" s="175"/>
      <c r="BI140" s="175"/>
      <c r="BJ140" s="175"/>
      <c r="BK140" s="175"/>
      <c r="BL140" s="555" t="str">
        <f>G138</f>
        <v/>
      </c>
    </row>
    <row r="141" spans="1:64" ht="30" customHeight="1" thickBot="1">
      <c r="A141" s="1227"/>
      <c r="B141" s="1376"/>
      <c r="C141" s="1377"/>
      <c r="D141" s="1377"/>
      <c r="E141" s="1377"/>
      <c r="F141" s="1378"/>
      <c r="G141" s="1267"/>
      <c r="H141" s="1267"/>
      <c r="I141" s="1267"/>
      <c r="J141" s="1373"/>
      <c r="K141" s="1267"/>
      <c r="L141" s="1248"/>
      <c r="M141" s="1251"/>
      <c r="N141" s="662"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3"/>
      <c r="AW141" s="664" t="str">
        <f>IF('別紙様式2-2（４・５月分）'!O109="","",'別紙様式2-2（４・５月分）'!O109)</f>
        <v/>
      </c>
      <c r="AX141" s="1507"/>
      <c r="AY141" s="175"/>
      <c r="AZ141" s="175"/>
      <c r="BA141" s="175"/>
      <c r="BB141" s="175"/>
      <c r="BC141" s="175"/>
      <c r="BD141" s="175"/>
      <c r="BE141" s="175"/>
      <c r="BF141" s="175"/>
      <c r="BG141" s="175"/>
      <c r="BH141" s="175"/>
      <c r="BI141" s="175"/>
      <c r="BJ141" s="175"/>
      <c r="BK141" s="175"/>
      <c r="BL141" s="555"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2189</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68" t="str">
        <f t="shared" si="54"/>
        <v/>
      </c>
      <c r="AU142" s="663"/>
      <c r="AV142" s="1493" t="str">
        <f>IF(K142&lt;&gt;"","V列に色付け","")</f>
        <v/>
      </c>
      <c r="AW142" s="664" t="str">
        <f>IF('別紙様式2-2（４・５月分）'!O110="","",'別紙様式2-2（４・５月分）'!O110)</f>
        <v/>
      </c>
      <c r="AX142" s="1507" t="str">
        <f>IF(SUM('別紙様式2-2（４・５月分）'!P110:P112)=0,"",SUM('別紙様式2-2（４・５月分）'!P110:P112))</f>
        <v/>
      </c>
      <c r="AY142" s="1506" t="str">
        <f>IFERROR(VLOOKUP(K142,【参考】数式用!$AJ$2:$AK$24,2,FALSE),"")</f>
        <v/>
      </c>
      <c r="AZ142" s="1321" t="s">
        <v>2113</v>
      </c>
      <c r="BA142" s="1321" t="s">
        <v>2114</v>
      </c>
      <c r="BB142" s="1321" t="s">
        <v>2115</v>
      </c>
      <c r="BC142" s="1321" t="s">
        <v>2116</v>
      </c>
      <c r="BD142" s="1321" t="str">
        <f>IF(AND(P142&lt;&gt;"新加算Ⅰ",P142&lt;&gt;"新加算Ⅱ",P142&lt;&gt;"新加算Ⅲ",P142&lt;&gt;"新加算Ⅳ"),P142,IF(Q144&lt;&gt;"",Q144,""))</f>
        <v/>
      </c>
      <c r="BE142" s="1321"/>
      <c r="BF142" s="1321" t="str">
        <f t="shared" ref="BF142" si="103">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55"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56"/>
        <v/>
      </c>
      <c r="AU143" s="663"/>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55"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2196</v>
      </c>
      <c r="Q144" s="1386" t="str">
        <f>IFERROR(VLOOKUP('別紙様式2-2（４・５月分）'!AR110,【参考】数式用!$AT$5:$AV$22,3,FALSE),"")</f>
        <v/>
      </c>
      <c r="R144" s="1388" t="s">
        <v>2207</v>
      </c>
      <c r="S144" s="1394" t="str">
        <f>IFERROR(VLOOKUP(K142,【参考】数式用!$A$5:$AB$27,MATCH(Q144,【参考】数式用!$B$4:$AB$4,0)+1,0),"")</f>
        <v/>
      </c>
      <c r="T144" s="1459" t="s">
        <v>231</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04">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si="64"/>
        <v/>
      </c>
      <c r="AO144" s="1356" t="str">
        <f>IF(AND(U144&lt;&gt;"",AO142=""),"新規に適用",IF(AND(U144&lt;&gt;"",AO142&lt;&gt;""),"継続で適用",""))</f>
        <v/>
      </c>
      <c r="AP144" s="1358"/>
      <c r="AQ144" s="1356" t="str">
        <f>IF(AND(U144&lt;&gt;"",AQ142=""),"新規に適用",IF(AND(U144&lt;&gt;"",AQ142&lt;&gt;""),"継続で適用",""))</f>
        <v/>
      </c>
      <c r="AR144" s="1344" t="str">
        <f t="shared" si="74"/>
        <v/>
      </c>
      <c r="AS144" s="1356" t="str">
        <f>IF(AND(U144&lt;&gt;"",AS142=""),"新規に適用",IF(AND(U144&lt;&gt;"",AS142&lt;&gt;""),"継続で適用",""))</f>
        <v/>
      </c>
      <c r="AT144" s="1331"/>
      <c r="AU144" s="663"/>
      <c r="AV144" s="1493" t="str">
        <f>IF(K142&lt;&gt;"","V列に色付け","")</f>
        <v/>
      </c>
      <c r="AW144" s="1518"/>
      <c r="AX144" s="1507"/>
      <c r="AY144" s="175"/>
      <c r="AZ144" s="175"/>
      <c r="BA144" s="175"/>
      <c r="BB144" s="175"/>
      <c r="BC144" s="175"/>
      <c r="BD144" s="175"/>
      <c r="BE144" s="175"/>
      <c r="BF144" s="175"/>
      <c r="BG144" s="175"/>
      <c r="BH144" s="175"/>
      <c r="BI144" s="175"/>
      <c r="BJ144" s="175"/>
      <c r="BK144" s="175"/>
      <c r="BL144" s="555" t="str">
        <f>G142</f>
        <v/>
      </c>
    </row>
    <row r="145" spans="1:64" ht="30" customHeight="1" thickBot="1">
      <c r="A145" s="1227"/>
      <c r="B145" s="1376"/>
      <c r="C145" s="1377"/>
      <c r="D145" s="1377"/>
      <c r="E145" s="1377"/>
      <c r="F145" s="1378"/>
      <c r="G145" s="1267"/>
      <c r="H145" s="1267"/>
      <c r="I145" s="1267"/>
      <c r="J145" s="1373"/>
      <c r="K145" s="1267"/>
      <c r="L145" s="1248"/>
      <c r="M145" s="1375"/>
      <c r="N145" s="662"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3"/>
      <c r="AW145" s="664" t="str">
        <f>IF('別紙様式2-2（４・５月分）'!O112="","",'別紙様式2-2（４・５月分）'!O112)</f>
        <v/>
      </c>
      <c r="AX145" s="1507"/>
      <c r="AY145" s="175"/>
      <c r="AZ145" s="175"/>
      <c r="BA145" s="175"/>
      <c r="BB145" s="175"/>
      <c r="BC145" s="175"/>
      <c r="BD145" s="175"/>
      <c r="BE145" s="175"/>
      <c r="BF145" s="175"/>
      <c r="BG145" s="175"/>
      <c r="BH145" s="175"/>
      <c r="BI145" s="175"/>
      <c r="BJ145" s="175"/>
      <c r="BK145" s="175"/>
      <c r="BL145" s="555"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2189</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68" t="str">
        <f t="shared" ref="AT146:AT206" si="106">IF(AV146="","",IF(V146&lt;O146,"！加算の要件上は問題ありませんが、令和６年４・５月と比較して令和６年６月に加算率が下がる計画になっています。",""))</f>
        <v/>
      </c>
      <c r="AU146" s="663"/>
      <c r="AV146" s="1493" t="str">
        <f>IF(K146&lt;&gt;"","V列に色付け","")</f>
        <v/>
      </c>
      <c r="AW146" s="664" t="str">
        <f>IF('別紙様式2-2（４・５月分）'!O113="","",'別紙様式2-2（４・５月分）'!O113)</f>
        <v/>
      </c>
      <c r="AX146" s="1507" t="str">
        <f>IF(SUM('別紙様式2-2（４・５月分）'!P113:P115)=0,"",SUM('別紙様式2-2（４・５月分）'!P113:P115))</f>
        <v/>
      </c>
      <c r="AY146" s="1506" t="str">
        <f>IFERROR(VLOOKUP(K146,【参考】数式用!$AJ$2:$AK$24,2,FALSE),"")</f>
        <v/>
      </c>
      <c r="AZ146" s="1321" t="s">
        <v>2113</v>
      </c>
      <c r="BA146" s="1321" t="s">
        <v>2114</v>
      </c>
      <c r="BB146" s="1321" t="s">
        <v>2115</v>
      </c>
      <c r="BC146" s="1321" t="s">
        <v>2116</v>
      </c>
      <c r="BD146" s="1321" t="str">
        <f>IF(AND(P146&lt;&gt;"新加算Ⅰ",P146&lt;&gt;"新加算Ⅱ",P146&lt;&gt;"新加算Ⅲ",P146&lt;&gt;"新加算Ⅳ"),P146,IF(Q148&lt;&gt;"",Q148,""))</f>
        <v/>
      </c>
      <c r="BE146" s="1321"/>
      <c r="BF146" s="1321" t="str">
        <f t="shared" ref="BF146" si="107">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55"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55"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2196</v>
      </c>
      <c r="Q148" s="1386" t="str">
        <f>IFERROR(VLOOKUP('別紙様式2-2（４・５月分）'!AR113,【参考】数式用!$AT$5:$AV$22,3,FALSE),"")</f>
        <v/>
      </c>
      <c r="R148" s="1388" t="s">
        <v>2207</v>
      </c>
      <c r="S148" s="1396" t="str">
        <f>IFERROR(VLOOKUP(K146,【参考】数式用!$A$5:$AB$27,MATCH(Q148,【参考】数式用!$B$4:$AB$4,0)+1,0),"")</f>
        <v/>
      </c>
      <c r="T148" s="1459" t="s">
        <v>231</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09">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si="64"/>
        <v/>
      </c>
      <c r="AO148" s="1356" t="str">
        <f>IF(AND(U148&lt;&gt;"",AO146=""),"新規に適用",IF(AND(U148&lt;&gt;"",AO146&lt;&gt;""),"継続で適用",""))</f>
        <v/>
      </c>
      <c r="AP148" s="1358"/>
      <c r="AQ148" s="1356" t="str">
        <f>IF(AND(U148&lt;&gt;"",AQ146=""),"新規に適用",IF(AND(U148&lt;&gt;"",AQ146&lt;&gt;""),"継続で適用",""))</f>
        <v/>
      </c>
      <c r="AR148" s="1344" t="str">
        <f t="shared" si="74"/>
        <v/>
      </c>
      <c r="AS148" s="1356" t="str">
        <f>IF(AND(U148&lt;&gt;"",AS146=""),"新規に適用",IF(AND(U148&lt;&gt;"",AS146&lt;&gt;""),"継続で適用",""))</f>
        <v/>
      </c>
      <c r="AT148" s="1331"/>
      <c r="AU148" s="663"/>
      <c r="AV148" s="1493" t="str">
        <f>IF(K146&lt;&gt;"","V列に色付け","")</f>
        <v/>
      </c>
      <c r="AW148" s="1518"/>
      <c r="AX148" s="1507"/>
      <c r="AY148" s="175"/>
      <c r="AZ148" s="175"/>
      <c r="BA148" s="175"/>
      <c r="BB148" s="175"/>
      <c r="BC148" s="175"/>
      <c r="BD148" s="175"/>
      <c r="BE148" s="175"/>
      <c r="BF148" s="175"/>
      <c r="BG148" s="175"/>
      <c r="BH148" s="175"/>
      <c r="BI148" s="175"/>
      <c r="BJ148" s="175"/>
      <c r="BK148" s="175"/>
      <c r="BL148" s="555" t="str">
        <f>G146</f>
        <v/>
      </c>
    </row>
    <row r="149" spans="1:64" ht="30" customHeight="1" thickBot="1">
      <c r="A149" s="1227"/>
      <c r="B149" s="1376"/>
      <c r="C149" s="1377"/>
      <c r="D149" s="1377"/>
      <c r="E149" s="1377"/>
      <c r="F149" s="1378"/>
      <c r="G149" s="1267"/>
      <c r="H149" s="1267"/>
      <c r="I149" s="1267"/>
      <c r="J149" s="1373"/>
      <c r="K149" s="1267"/>
      <c r="L149" s="1248"/>
      <c r="M149" s="1251"/>
      <c r="N149" s="662"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3"/>
      <c r="AW149" s="664" t="str">
        <f>IF('別紙様式2-2（４・５月分）'!O115="","",'別紙様式2-2（４・５月分）'!O115)</f>
        <v/>
      </c>
      <c r="AX149" s="1507"/>
      <c r="AY149" s="175"/>
      <c r="AZ149" s="175"/>
      <c r="BA149" s="175"/>
      <c r="BB149" s="175"/>
      <c r="BC149" s="175"/>
      <c r="BD149" s="175"/>
      <c r="BE149" s="175"/>
      <c r="BF149" s="175"/>
      <c r="BG149" s="175"/>
      <c r="BH149" s="175"/>
      <c r="BI149" s="175"/>
      <c r="BJ149" s="175"/>
      <c r="BK149" s="175"/>
      <c r="BL149" s="555"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2189</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68" t="str">
        <f t="shared" si="106"/>
        <v/>
      </c>
      <c r="AU150" s="663"/>
      <c r="AV150" s="1493" t="str">
        <f>IF(K150&lt;&gt;"","V列に色付け","")</f>
        <v/>
      </c>
      <c r="AW150" s="664" t="str">
        <f>IF('別紙様式2-2（４・５月分）'!O116="","",'別紙様式2-2（４・５月分）'!O116)</f>
        <v/>
      </c>
      <c r="AX150" s="1507" t="str">
        <f>IF(SUM('別紙様式2-2（４・５月分）'!P116:P118)=0,"",SUM('別紙様式2-2（４・５月分）'!P116:P118))</f>
        <v/>
      </c>
      <c r="AY150" s="1506" t="str">
        <f>IFERROR(VLOOKUP(K150,【参考】数式用!$AJ$2:$AK$24,2,FALSE),"")</f>
        <v/>
      </c>
      <c r="AZ150" s="1321" t="s">
        <v>2113</v>
      </c>
      <c r="BA150" s="1321" t="s">
        <v>2114</v>
      </c>
      <c r="BB150" s="1321" t="s">
        <v>2115</v>
      </c>
      <c r="BC150" s="1321" t="s">
        <v>2116</v>
      </c>
      <c r="BD150" s="1321" t="str">
        <f>IF(AND(P150&lt;&gt;"新加算Ⅰ",P150&lt;&gt;"新加算Ⅱ",P150&lt;&gt;"新加算Ⅲ",P150&lt;&gt;"新加算Ⅳ"),P150,IF(Q152&lt;&gt;"",Q152,""))</f>
        <v/>
      </c>
      <c r="BE150" s="1321"/>
      <c r="BF150" s="1321" t="str">
        <f t="shared" ref="BF150" si="111">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55"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08"/>
        <v/>
      </c>
      <c r="AU151" s="663"/>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55"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2196</v>
      </c>
      <c r="Q152" s="1386" t="str">
        <f>IFERROR(VLOOKUP('別紙様式2-2（４・５月分）'!AR116,【参考】数式用!$AT$5:$AV$22,3,FALSE),"")</f>
        <v/>
      </c>
      <c r="R152" s="1388" t="s">
        <v>2207</v>
      </c>
      <c r="S152" s="1394" t="str">
        <f>IFERROR(VLOOKUP(K150,【参考】数式用!$A$5:$AB$27,MATCH(Q152,【参考】数式用!$B$4:$AB$4,0)+1,0),"")</f>
        <v/>
      </c>
      <c r="T152" s="1459" t="s">
        <v>231</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12">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si="64"/>
        <v/>
      </c>
      <c r="AO152" s="1356" t="str">
        <f>IF(AND(U152&lt;&gt;"",AO150=""),"新規に適用",IF(AND(U152&lt;&gt;"",AO150&lt;&gt;""),"継続で適用",""))</f>
        <v/>
      </c>
      <c r="AP152" s="1358"/>
      <c r="AQ152" s="1356" t="str">
        <f>IF(AND(U152&lt;&gt;"",AQ150=""),"新規に適用",IF(AND(U152&lt;&gt;"",AQ150&lt;&gt;""),"継続で適用",""))</f>
        <v/>
      </c>
      <c r="AR152" s="1344" t="str">
        <f t="shared" si="74"/>
        <v/>
      </c>
      <c r="AS152" s="1356" t="str">
        <f>IF(AND(U152&lt;&gt;"",AS150=""),"新規に適用",IF(AND(U152&lt;&gt;"",AS150&lt;&gt;""),"継続で適用",""))</f>
        <v/>
      </c>
      <c r="AT152" s="1331"/>
      <c r="AU152" s="663"/>
      <c r="AV152" s="1493" t="str">
        <f>IF(K150&lt;&gt;"","V列に色付け","")</f>
        <v/>
      </c>
      <c r="AW152" s="1518"/>
      <c r="AX152" s="1507"/>
      <c r="AY152" s="175"/>
      <c r="AZ152" s="175"/>
      <c r="BA152" s="175"/>
      <c r="BB152" s="175"/>
      <c r="BC152" s="175"/>
      <c r="BD152" s="175"/>
      <c r="BE152" s="175"/>
      <c r="BF152" s="175"/>
      <c r="BG152" s="175"/>
      <c r="BH152" s="175"/>
      <c r="BI152" s="175"/>
      <c r="BJ152" s="175"/>
      <c r="BK152" s="175"/>
      <c r="BL152" s="555" t="str">
        <f>G150</f>
        <v/>
      </c>
    </row>
    <row r="153" spans="1:64" ht="30" customHeight="1" thickBot="1">
      <c r="A153" s="1227"/>
      <c r="B153" s="1376"/>
      <c r="C153" s="1377"/>
      <c r="D153" s="1377"/>
      <c r="E153" s="1377"/>
      <c r="F153" s="1378"/>
      <c r="G153" s="1267"/>
      <c r="H153" s="1267"/>
      <c r="I153" s="1267"/>
      <c r="J153" s="1373"/>
      <c r="K153" s="1267"/>
      <c r="L153" s="1248"/>
      <c r="M153" s="1375"/>
      <c r="N153" s="662"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3"/>
      <c r="AW153" s="664" t="str">
        <f>IF('別紙様式2-2（４・５月分）'!O118="","",'別紙様式2-2（４・５月分）'!O118)</f>
        <v/>
      </c>
      <c r="AX153" s="1507"/>
      <c r="AY153" s="175"/>
      <c r="AZ153" s="175"/>
      <c r="BA153" s="175"/>
      <c r="BB153" s="175"/>
      <c r="BC153" s="175"/>
      <c r="BD153" s="175"/>
      <c r="BE153" s="175"/>
      <c r="BF153" s="175"/>
      <c r="BG153" s="175"/>
      <c r="BH153" s="175"/>
      <c r="BI153" s="175"/>
      <c r="BJ153" s="175"/>
      <c r="BK153" s="175"/>
      <c r="BL153" s="555"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2189</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68" t="str">
        <f t="shared" si="106"/>
        <v/>
      </c>
      <c r="AU154" s="663"/>
      <c r="AV154" s="1493" t="str">
        <f>IF(K154&lt;&gt;"","V列に色付け","")</f>
        <v/>
      </c>
      <c r="AW154" s="664" t="str">
        <f>IF('別紙様式2-2（４・５月分）'!O119="","",'別紙様式2-2（４・５月分）'!O119)</f>
        <v/>
      </c>
      <c r="AX154" s="1507" t="str">
        <f>IF(SUM('別紙様式2-2（４・５月分）'!P119:P121)=0,"",SUM('別紙様式2-2（４・５月分）'!P119:P121))</f>
        <v/>
      </c>
      <c r="AY154" s="1506" t="str">
        <f>IFERROR(VLOOKUP(K154,【参考】数式用!$AJ$2:$AK$24,2,FALSE),"")</f>
        <v/>
      </c>
      <c r="AZ154" s="1321" t="s">
        <v>2113</v>
      </c>
      <c r="BA154" s="1321" t="s">
        <v>2114</v>
      </c>
      <c r="BB154" s="1321" t="s">
        <v>2115</v>
      </c>
      <c r="BC154" s="1321" t="s">
        <v>2116</v>
      </c>
      <c r="BD154" s="1321" t="str">
        <f>IF(AND(P154&lt;&gt;"新加算Ⅰ",P154&lt;&gt;"新加算Ⅱ",P154&lt;&gt;"新加算Ⅲ",P154&lt;&gt;"新加算Ⅳ"),P154,IF(Q156&lt;&gt;"",Q156,""))</f>
        <v/>
      </c>
      <c r="BE154" s="1321"/>
      <c r="BF154" s="1321" t="str">
        <f t="shared" ref="BF154" si="11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55"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08"/>
        <v/>
      </c>
      <c r="AU155" s="663"/>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55"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2196</v>
      </c>
      <c r="Q156" s="1386" t="str">
        <f>IFERROR(VLOOKUP('別紙様式2-2（４・５月分）'!AR119,【参考】数式用!$AT$5:$AV$22,3,FALSE),"")</f>
        <v/>
      </c>
      <c r="R156" s="1388" t="s">
        <v>2207</v>
      </c>
      <c r="S156" s="1396" t="str">
        <f>IFERROR(VLOOKUP(K154,【参考】数式用!$A$5:$AB$27,MATCH(Q156,【参考】数式用!$B$4:$AB$4,0)+1,0),"")</f>
        <v/>
      </c>
      <c r="T156" s="1459" t="s">
        <v>231</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1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AN216" si="11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4"/>
        <v/>
      </c>
      <c r="AS156" s="1356" t="str">
        <f>IF(AND(U156&lt;&gt;"",AS154=""),"新規に適用",IF(AND(U156&lt;&gt;"",AS154&lt;&gt;""),"継続で適用",""))</f>
        <v/>
      </c>
      <c r="AT156" s="1331"/>
      <c r="AU156" s="663"/>
      <c r="AV156" s="1493" t="str">
        <f>IF(K154&lt;&gt;"","V列に色付け","")</f>
        <v/>
      </c>
      <c r="AW156" s="1518"/>
      <c r="AX156" s="1507"/>
      <c r="AY156" s="175"/>
      <c r="AZ156" s="175"/>
      <c r="BA156" s="175"/>
      <c r="BB156" s="175"/>
      <c r="BC156" s="175"/>
      <c r="BD156" s="175"/>
      <c r="BE156" s="175"/>
      <c r="BF156" s="175"/>
      <c r="BG156" s="175"/>
      <c r="BH156" s="175"/>
      <c r="BI156" s="175"/>
      <c r="BJ156" s="175"/>
      <c r="BK156" s="175"/>
      <c r="BL156" s="555" t="str">
        <f>G154</f>
        <v/>
      </c>
    </row>
    <row r="157" spans="1:64" ht="30" customHeight="1" thickBot="1">
      <c r="A157" s="1227"/>
      <c r="B157" s="1376"/>
      <c r="C157" s="1377"/>
      <c r="D157" s="1377"/>
      <c r="E157" s="1377"/>
      <c r="F157" s="1378"/>
      <c r="G157" s="1267"/>
      <c r="H157" s="1267"/>
      <c r="I157" s="1267"/>
      <c r="J157" s="1373"/>
      <c r="K157" s="1267"/>
      <c r="L157" s="1248"/>
      <c r="M157" s="1251"/>
      <c r="N157" s="662"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3"/>
      <c r="AW157" s="664" t="str">
        <f>IF('別紙様式2-2（４・５月分）'!O121="","",'別紙様式2-2（４・５月分）'!O121)</f>
        <v/>
      </c>
      <c r="AX157" s="1507"/>
      <c r="AY157" s="175"/>
      <c r="AZ157" s="175"/>
      <c r="BA157" s="175"/>
      <c r="BB157" s="175"/>
      <c r="BC157" s="175"/>
      <c r="BD157" s="175"/>
      <c r="BE157" s="175"/>
      <c r="BF157" s="175"/>
      <c r="BG157" s="175"/>
      <c r="BH157" s="175"/>
      <c r="BI157" s="175"/>
      <c r="BJ157" s="175"/>
      <c r="BK157" s="175"/>
      <c r="BL157" s="555"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2189</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68" t="str">
        <f t="shared" si="106"/>
        <v/>
      </c>
      <c r="AU158" s="663"/>
      <c r="AV158" s="1493" t="str">
        <f>IF(K158&lt;&gt;"","V列に色付け","")</f>
        <v/>
      </c>
      <c r="AW158" s="664" t="str">
        <f>IF('別紙様式2-2（４・５月分）'!O122="","",'別紙様式2-2（４・５月分）'!O122)</f>
        <v/>
      </c>
      <c r="AX158" s="1507" t="str">
        <f>IF(SUM('別紙様式2-2（４・５月分）'!P122:P124)=0,"",SUM('別紙様式2-2（４・５月分）'!P122:P124))</f>
        <v/>
      </c>
      <c r="AY158" s="1506" t="str">
        <f>IFERROR(VLOOKUP(K158,【参考】数式用!$AJ$2:$AK$24,2,FALSE),"")</f>
        <v/>
      </c>
      <c r="AZ158" s="1321" t="s">
        <v>2113</v>
      </c>
      <c r="BA158" s="1321" t="s">
        <v>2114</v>
      </c>
      <c r="BB158" s="1321" t="s">
        <v>2115</v>
      </c>
      <c r="BC158" s="1321" t="s">
        <v>2116</v>
      </c>
      <c r="BD158" s="1321" t="str">
        <f>IF(AND(P158&lt;&gt;"新加算Ⅰ",P158&lt;&gt;"新加算Ⅱ",P158&lt;&gt;"新加算Ⅲ",P158&lt;&gt;"新加算Ⅳ"),P158,IF(Q160&lt;&gt;"",Q160,""))</f>
        <v/>
      </c>
      <c r="BE158" s="1321"/>
      <c r="BF158" s="1321" t="str">
        <f t="shared" ref="BF158" si="11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55"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08"/>
        <v/>
      </c>
      <c r="AU159" s="663"/>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55"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2196</v>
      </c>
      <c r="Q160" s="1386" t="str">
        <f>IFERROR(VLOOKUP('別紙様式2-2（４・５月分）'!AR122,【参考】数式用!$AT$5:$AV$22,3,FALSE),"")</f>
        <v/>
      </c>
      <c r="R160" s="1388" t="s">
        <v>2207</v>
      </c>
      <c r="S160" s="1394" t="str">
        <f>IFERROR(VLOOKUP(K158,【参考】数式用!$A$5:$AB$27,MATCH(Q160,【参考】数式用!$B$4:$AB$4,0)+1,0),"")</f>
        <v/>
      </c>
      <c r="T160" s="1459" t="s">
        <v>231</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1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si="116"/>
        <v/>
      </c>
      <c r="AO160" s="1356" t="str">
        <f>IF(AND(U160&lt;&gt;"",AO158=""),"新規に適用",IF(AND(U160&lt;&gt;"",AO158&lt;&gt;""),"継続で適用",""))</f>
        <v/>
      </c>
      <c r="AP160" s="1358"/>
      <c r="AQ160" s="1356" t="str">
        <f>IF(AND(U160&lt;&gt;"",AQ158=""),"新規に適用",IF(AND(U160&lt;&gt;"",AQ158&lt;&gt;""),"継続で適用",""))</f>
        <v/>
      </c>
      <c r="AR160" s="1344" t="str">
        <f t="shared" si="74"/>
        <v/>
      </c>
      <c r="AS160" s="1356" t="str">
        <f>IF(AND(U160&lt;&gt;"",AS158=""),"新規に適用",IF(AND(U160&lt;&gt;"",AS158&lt;&gt;""),"継続で適用",""))</f>
        <v/>
      </c>
      <c r="AT160" s="1331"/>
      <c r="AU160" s="663"/>
      <c r="AV160" s="1493" t="str">
        <f>IF(K158&lt;&gt;"","V列に色付け","")</f>
        <v/>
      </c>
      <c r="AW160" s="1518"/>
      <c r="AX160" s="1507"/>
      <c r="AY160" s="175"/>
      <c r="AZ160" s="175"/>
      <c r="BA160" s="175"/>
      <c r="BB160" s="175"/>
      <c r="BC160" s="175"/>
      <c r="BD160" s="175"/>
      <c r="BE160" s="175"/>
      <c r="BF160" s="175"/>
      <c r="BG160" s="175"/>
      <c r="BH160" s="175"/>
      <c r="BI160" s="175"/>
      <c r="BJ160" s="175"/>
      <c r="BK160" s="175"/>
      <c r="BL160" s="555" t="str">
        <f>G158</f>
        <v/>
      </c>
    </row>
    <row r="161" spans="1:64" ht="30" customHeight="1" thickBot="1">
      <c r="A161" s="1227"/>
      <c r="B161" s="1376"/>
      <c r="C161" s="1377"/>
      <c r="D161" s="1377"/>
      <c r="E161" s="1377"/>
      <c r="F161" s="1378"/>
      <c r="G161" s="1267"/>
      <c r="H161" s="1267"/>
      <c r="I161" s="1267"/>
      <c r="J161" s="1373"/>
      <c r="K161" s="1267"/>
      <c r="L161" s="1248"/>
      <c r="M161" s="1375"/>
      <c r="N161" s="662"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3"/>
      <c r="AW161" s="664" t="str">
        <f>IF('別紙様式2-2（４・５月分）'!O124="","",'別紙様式2-2（４・５月分）'!O124)</f>
        <v/>
      </c>
      <c r="AX161" s="1507"/>
      <c r="AY161" s="175"/>
      <c r="AZ161" s="175"/>
      <c r="BA161" s="175"/>
      <c r="BB161" s="175"/>
      <c r="BC161" s="175"/>
      <c r="BD161" s="175"/>
      <c r="BE161" s="175"/>
      <c r="BF161" s="175"/>
      <c r="BG161" s="175"/>
      <c r="BH161" s="175"/>
      <c r="BI161" s="175"/>
      <c r="BJ161" s="175"/>
      <c r="BK161" s="175"/>
      <c r="BL161" s="555"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2189</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68" t="str">
        <f t="shared" si="106"/>
        <v/>
      </c>
      <c r="AU162" s="663"/>
      <c r="AV162" s="1493" t="str">
        <f>IF(K162&lt;&gt;"","V列に色付け","")</f>
        <v/>
      </c>
      <c r="AW162" s="664" t="str">
        <f>IF('別紙様式2-2（４・５月分）'!O125="","",'別紙様式2-2（４・５月分）'!O125)</f>
        <v/>
      </c>
      <c r="AX162" s="1507" t="str">
        <f>IF(SUM('別紙様式2-2（４・５月分）'!P125:P127)=0,"",SUM('別紙様式2-2（４・５月分）'!P125:P127))</f>
        <v/>
      </c>
      <c r="AY162" s="1506" t="str">
        <f>IFERROR(VLOOKUP(K162,【参考】数式用!$AJ$2:$AK$24,2,FALSE),"")</f>
        <v/>
      </c>
      <c r="AZ162" s="1321" t="s">
        <v>2113</v>
      </c>
      <c r="BA162" s="1321" t="s">
        <v>2114</v>
      </c>
      <c r="BB162" s="1321" t="s">
        <v>2115</v>
      </c>
      <c r="BC162" s="1321" t="s">
        <v>2116</v>
      </c>
      <c r="BD162" s="1321" t="str">
        <f>IF(AND(P162&lt;&gt;"新加算Ⅰ",P162&lt;&gt;"新加算Ⅱ",P162&lt;&gt;"新加算Ⅲ",P162&lt;&gt;"新加算Ⅳ"),P162,IF(Q164&lt;&gt;"",Q164,""))</f>
        <v/>
      </c>
      <c r="BE162" s="1321"/>
      <c r="BF162" s="1321" t="str">
        <f t="shared" ref="BF162" si="121">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55"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08"/>
        <v/>
      </c>
      <c r="AU163" s="663"/>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55"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2196</v>
      </c>
      <c r="Q164" s="1386" t="str">
        <f>IFERROR(VLOOKUP('別紙様式2-2（４・５月分）'!AR125,【参考】数式用!$AT$5:$AV$22,3,FALSE),"")</f>
        <v/>
      </c>
      <c r="R164" s="1388" t="s">
        <v>2207</v>
      </c>
      <c r="S164" s="1396" t="str">
        <f>IFERROR(VLOOKUP(K162,【参考】数式用!$A$5:$AB$27,MATCH(Q164,【参考】数式用!$B$4:$AB$4,0)+1,0),"")</f>
        <v/>
      </c>
      <c r="T164" s="1459" t="s">
        <v>231</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22">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si="116"/>
        <v/>
      </c>
      <c r="AO164" s="1356" t="str">
        <f>IF(AND(U164&lt;&gt;"",AO162=""),"新規に適用",IF(AND(U164&lt;&gt;"",AO162&lt;&gt;""),"継続で適用",""))</f>
        <v/>
      </c>
      <c r="AP164" s="1358"/>
      <c r="AQ164" s="1356" t="str">
        <f>IF(AND(U164&lt;&gt;"",AQ162=""),"新規に適用",IF(AND(U164&lt;&gt;"",AQ162&lt;&gt;""),"継続で適用",""))</f>
        <v/>
      </c>
      <c r="AR164" s="1344" t="str">
        <f t="shared" si="74"/>
        <v/>
      </c>
      <c r="AS164" s="1356" t="str">
        <f>IF(AND(U164&lt;&gt;"",AS162=""),"新規に適用",IF(AND(U164&lt;&gt;"",AS162&lt;&gt;""),"継続で適用",""))</f>
        <v/>
      </c>
      <c r="AT164" s="1331"/>
      <c r="AU164" s="663"/>
      <c r="AV164" s="1493" t="str">
        <f>IF(K162&lt;&gt;"","V列に色付け","")</f>
        <v/>
      </c>
      <c r="AW164" s="1518"/>
      <c r="AX164" s="1507"/>
      <c r="AY164" s="175"/>
      <c r="AZ164" s="175"/>
      <c r="BA164" s="175"/>
      <c r="BB164" s="175"/>
      <c r="BC164" s="175"/>
      <c r="BD164" s="175"/>
      <c r="BE164" s="175"/>
      <c r="BF164" s="175"/>
      <c r="BG164" s="175"/>
      <c r="BH164" s="175"/>
      <c r="BI164" s="175"/>
      <c r="BJ164" s="175"/>
      <c r="BK164" s="175"/>
      <c r="BL164" s="555" t="str">
        <f>G162</f>
        <v/>
      </c>
    </row>
    <row r="165" spans="1:64" ht="30" customHeight="1" thickBot="1">
      <c r="A165" s="1227"/>
      <c r="B165" s="1376"/>
      <c r="C165" s="1377"/>
      <c r="D165" s="1377"/>
      <c r="E165" s="1377"/>
      <c r="F165" s="1378"/>
      <c r="G165" s="1267"/>
      <c r="H165" s="1267"/>
      <c r="I165" s="1267"/>
      <c r="J165" s="1373"/>
      <c r="K165" s="1267"/>
      <c r="L165" s="1248"/>
      <c r="M165" s="1251"/>
      <c r="N165" s="662"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3"/>
      <c r="AW165" s="664" t="str">
        <f>IF('別紙様式2-2（４・５月分）'!O127="","",'別紙様式2-2（４・５月分）'!O127)</f>
        <v/>
      </c>
      <c r="AX165" s="1507"/>
      <c r="AY165" s="175"/>
      <c r="AZ165" s="175"/>
      <c r="BA165" s="175"/>
      <c r="BB165" s="175"/>
      <c r="BC165" s="175"/>
      <c r="BD165" s="175"/>
      <c r="BE165" s="175"/>
      <c r="BF165" s="175"/>
      <c r="BG165" s="175"/>
      <c r="BH165" s="175"/>
      <c r="BI165" s="175"/>
      <c r="BJ165" s="175"/>
      <c r="BK165" s="175"/>
      <c r="BL165" s="555"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2189</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68" t="str">
        <f t="shared" si="106"/>
        <v/>
      </c>
      <c r="AU166" s="663"/>
      <c r="AV166" s="1493" t="str">
        <f>IF(K166&lt;&gt;"","V列に色付け","")</f>
        <v/>
      </c>
      <c r="AW166" s="664" t="str">
        <f>IF('別紙様式2-2（４・５月分）'!O128="","",'別紙様式2-2（４・５月分）'!O128)</f>
        <v/>
      </c>
      <c r="AX166" s="1507" t="str">
        <f>IF(SUM('別紙様式2-2（４・５月分）'!P128:P130)=0,"",SUM('別紙様式2-2（４・５月分）'!P128:P130))</f>
        <v/>
      </c>
      <c r="AY166" s="1506" t="str">
        <f>IFERROR(VLOOKUP(K166,【参考】数式用!$AJ$2:$AK$24,2,FALSE),"")</f>
        <v/>
      </c>
      <c r="AZ166" s="1321" t="s">
        <v>2113</v>
      </c>
      <c r="BA166" s="1321" t="s">
        <v>2114</v>
      </c>
      <c r="BB166" s="1321" t="s">
        <v>2115</v>
      </c>
      <c r="BC166" s="1321" t="s">
        <v>2116</v>
      </c>
      <c r="BD166" s="1321" t="str">
        <f>IF(AND(P166&lt;&gt;"新加算Ⅰ",P166&lt;&gt;"新加算Ⅱ",P166&lt;&gt;"新加算Ⅲ",P166&lt;&gt;"新加算Ⅳ"),P166,IF(Q168&lt;&gt;"",Q168,""))</f>
        <v/>
      </c>
      <c r="BE166" s="1321"/>
      <c r="BF166" s="1321" t="str">
        <f t="shared" ref="BF166" si="124">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55"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08"/>
        <v/>
      </c>
      <c r="AU167" s="663"/>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55"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2196</v>
      </c>
      <c r="Q168" s="1386" t="str">
        <f>IFERROR(VLOOKUP('別紙様式2-2（４・５月分）'!AR128,【参考】数式用!$AT$5:$AV$22,3,FALSE),"")</f>
        <v/>
      </c>
      <c r="R168" s="1388" t="s">
        <v>2207</v>
      </c>
      <c r="S168" s="1394" t="str">
        <f>IFERROR(VLOOKUP(K166,【参考】数式用!$A$5:$AB$27,MATCH(Q168,【参考】数式用!$B$4:$AB$4,0)+1,0),"")</f>
        <v/>
      </c>
      <c r="T168" s="1459" t="s">
        <v>231</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25">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si="116"/>
        <v/>
      </c>
      <c r="AO168" s="1356" t="str">
        <f>IF(AND(U168&lt;&gt;"",AO166=""),"新規に適用",IF(AND(U168&lt;&gt;"",AO166&lt;&gt;""),"継続で適用",""))</f>
        <v/>
      </c>
      <c r="AP168" s="1358"/>
      <c r="AQ168" s="1356"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3"/>
      <c r="AV168" s="1493" t="str">
        <f>IF(K166&lt;&gt;"","V列に色付け","")</f>
        <v/>
      </c>
      <c r="AW168" s="1518"/>
      <c r="AX168" s="1507"/>
      <c r="AY168" s="175"/>
      <c r="AZ168" s="175"/>
      <c r="BA168" s="175"/>
      <c r="BB168" s="175"/>
      <c r="BC168" s="175"/>
      <c r="BD168" s="175"/>
      <c r="BE168" s="175"/>
      <c r="BF168" s="175"/>
      <c r="BG168" s="175"/>
      <c r="BH168" s="175"/>
      <c r="BI168" s="175"/>
      <c r="BJ168" s="175"/>
      <c r="BK168" s="175"/>
      <c r="BL168" s="555" t="str">
        <f>G166</f>
        <v/>
      </c>
    </row>
    <row r="169" spans="1:64" ht="30" customHeight="1" thickBot="1">
      <c r="A169" s="1227"/>
      <c r="B169" s="1376"/>
      <c r="C169" s="1377"/>
      <c r="D169" s="1377"/>
      <c r="E169" s="1377"/>
      <c r="F169" s="1378"/>
      <c r="G169" s="1267"/>
      <c r="H169" s="1267"/>
      <c r="I169" s="1267"/>
      <c r="J169" s="1373"/>
      <c r="K169" s="1267"/>
      <c r="L169" s="1248"/>
      <c r="M169" s="1375"/>
      <c r="N169" s="662"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3"/>
      <c r="AW169" s="664" t="str">
        <f>IF('別紙様式2-2（４・５月分）'!O130="","",'別紙様式2-2（４・５月分）'!O130)</f>
        <v/>
      </c>
      <c r="AX169" s="1507"/>
      <c r="AY169" s="175"/>
      <c r="AZ169" s="175"/>
      <c r="BA169" s="175"/>
      <c r="BB169" s="175"/>
      <c r="BC169" s="175"/>
      <c r="BD169" s="175"/>
      <c r="BE169" s="175"/>
      <c r="BF169" s="175"/>
      <c r="BG169" s="175"/>
      <c r="BH169" s="175"/>
      <c r="BI169" s="175"/>
      <c r="BJ169" s="175"/>
      <c r="BK169" s="175"/>
      <c r="BL169" s="555"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2189</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68" t="str">
        <f t="shared" si="106"/>
        <v/>
      </c>
      <c r="AU170" s="663"/>
      <c r="AV170" s="1493" t="str">
        <f>IF(K170&lt;&gt;"","V列に色付け","")</f>
        <v/>
      </c>
      <c r="AW170" s="664" t="str">
        <f>IF('別紙様式2-2（４・５月分）'!O131="","",'別紙様式2-2（４・５月分）'!O131)</f>
        <v/>
      </c>
      <c r="AX170" s="1507" t="str">
        <f>IF(SUM('別紙様式2-2（４・５月分）'!P131:P133)=0,"",SUM('別紙様式2-2（４・５月分）'!P131:P133))</f>
        <v/>
      </c>
      <c r="AY170" s="1506" t="str">
        <f>IFERROR(VLOOKUP(K170,【参考】数式用!$AJ$2:$AK$24,2,FALSE),"")</f>
        <v/>
      </c>
      <c r="AZ170" s="1321" t="s">
        <v>2113</v>
      </c>
      <c r="BA170" s="1321" t="s">
        <v>2114</v>
      </c>
      <c r="BB170" s="1321" t="s">
        <v>2115</v>
      </c>
      <c r="BC170" s="1321" t="s">
        <v>2116</v>
      </c>
      <c r="BD170" s="1321" t="str">
        <f>IF(AND(P170&lt;&gt;"新加算Ⅰ",P170&lt;&gt;"新加算Ⅱ",P170&lt;&gt;"新加算Ⅲ",P170&lt;&gt;"新加算Ⅳ"),P170,IF(Q172&lt;&gt;"",Q172,""))</f>
        <v/>
      </c>
      <c r="BE170" s="1321"/>
      <c r="BF170" s="1321" t="str">
        <f t="shared" ref="BF170" si="128">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55"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08"/>
        <v/>
      </c>
      <c r="AU171" s="663"/>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55"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2196</v>
      </c>
      <c r="Q172" s="1386" t="str">
        <f>IFERROR(VLOOKUP('別紙様式2-2（４・５月分）'!AR131,【参考】数式用!$AT$5:$AV$22,3,FALSE),"")</f>
        <v/>
      </c>
      <c r="R172" s="1388" t="s">
        <v>2207</v>
      </c>
      <c r="S172" s="1394" t="str">
        <f>IFERROR(VLOOKUP(K170,【参考】数式用!$A$5:$AB$27,MATCH(Q172,【参考】数式用!$B$4:$AB$4,0)+1,0),"")</f>
        <v/>
      </c>
      <c r="T172" s="1459" t="s">
        <v>231</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29">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si="116"/>
        <v/>
      </c>
      <c r="AO172" s="1356" t="str">
        <f>IF(AND(U172&lt;&gt;"",AO170=""),"新規に適用",IF(AND(U172&lt;&gt;"",AO170&lt;&gt;""),"継続で適用",""))</f>
        <v/>
      </c>
      <c r="AP172" s="1358"/>
      <c r="AQ172" s="1356" t="str">
        <f>IF(AND(U172&lt;&gt;"",AQ170=""),"新規に適用",IF(AND(U172&lt;&gt;"",AQ170&lt;&gt;""),"継続で適用",""))</f>
        <v/>
      </c>
      <c r="AR172" s="1344" t="str">
        <f t="shared" si="126"/>
        <v/>
      </c>
      <c r="AS172" s="1356" t="str">
        <f>IF(AND(U172&lt;&gt;"",AS170=""),"新規に適用",IF(AND(U172&lt;&gt;"",AS170&lt;&gt;""),"継続で適用",""))</f>
        <v/>
      </c>
      <c r="AT172" s="1331"/>
      <c r="AU172" s="663"/>
      <c r="AV172" s="1493" t="str">
        <f>IF(K170&lt;&gt;"","V列に色付け","")</f>
        <v/>
      </c>
      <c r="AW172" s="1518"/>
      <c r="AX172" s="1507"/>
      <c r="AY172" s="175"/>
      <c r="AZ172" s="175"/>
      <c r="BA172" s="175"/>
      <c r="BB172" s="175"/>
      <c r="BC172" s="175"/>
      <c r="BD172" s="175"/>
      <c r="BE172" s="175"/>
      <c r="BF172" s="175"/>
      <c r="BG172" s="175"/>
      <c r="BH172" s="175"/>
      <c r="BI172" s="175"/>
      <c r="BJ172" s="175"/>
      <c r="BK172" s="175"/>
      <c r="BL172" s="555" t="str">
        <f>G170</f>
        <v/>
      </c>
    </row>
    <row r="173" spans="1:64" ht="30" customHeight="1" thickBot="1">
      <c r="A173" s="1227"/>
      <c r="B173" s="1376"/>
      <c r="C173" s="1377"/>
      <c r="D173" s="1377"/>
      <c r="E173" s="1377"/>
      <c r="F173" s="1378"/>
      <c r="G173" s="1267"/>
      <c r="H173" s="1267"/>
      <c r="I173" s="1267"/>
      <c r="J173" s="1373"/>
      <c r="K173" s="1267"/>
      <c r="L173" s="1248"/>
      <c r="M173" s="1375"/>
      <c r="N173" s="662"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3"/>
      <c r="AW173" s="664" t="str">
        <f>IF('別紙様式2-2（４・５月分）'!O133="","",'別紙様式2-2（４・５月分）'!O133)</f>
        <v/>
      </c>
      <c r="AX173" s="1507"/>
      <c r="AY173" s="175"/>
      <c r="AZ173" s="175"/>
      <c r="BA173" s="175"/>
      <c r="BB173" s="175"/>
      <c r="BC173" s="175"/>
      <c r="BD173" s="175"/>
      <c r="BE173" s="175"/>
      <c r="BF173" s="175"/>
      <c r="BG173" s="175"/>
      <c r="BH173" s="175"/>
      <c r="BI173" s="175"/>
      <c r="BJ173" s="175"/>
      <c r="BK173" s="175"/>
      <c r="BL173" s="555"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2189</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68" t="str">
        <f t="shared" si="106"/>
        <v/>
      </c>
      <c r="AU174" s="663"/>
      <c r="AV174" s="1493" t="str">
        <f>IF(K174&lt;&gt;"","V列に色付け","")</f>
        <v/>
      </c>
      <c r="AW174" s="664" t="str">
        <f>IF('別紙様式2-2（４・５月分）'!O134="","",'別紙様式2-2（４・５月分）'!O134)</f>
        <v/>
      </c>
      <c r="AX174" s="1507" t="str">
        <f>IF(SUM('別紙様式2-2（４・５月分）'!P134:P136)=0,"",SUM('別紙様式2-2（４・５月分）'!P134:P136))</f>
        <v/>
      </c>
      <c r="AY174" s="1506" t="str">
        <f>IFERROR(VLOOKUP(K174,【参考】数式用!$AJ$2:$AK$24,2,FALSE),"")</f>
        <v/>
      </c>
      <c r="AZ174" s="1321" t="s">
        <v>2113</v>
      </c>
      <c r="BA174" s="1321" t="s">
        <v>2114</v>
      </c>
      <c r="BB174" s="1321" t="s">
        <v>2115</v>
      </c>
      <c r="BC174" s="1321" t="s">
        <v>2116</v>
      </c>
      <c r="BD174" s="1321" t="str">
        <f>IF(AND(P174&lt;&gt;"新加算Ⅰ",P174&lt;&gt;"新加算Ⅱ",P174&lt;&gt;"新加算Ⅲ",P174&lt;&gt;"新加算Ⅳ"),P174,IF(Q176&lt;&gt;"",Q176,""))</f>
        <v/>
      </c>
      <c r="BE174" s="1321"/>
      <c r="BF174" s="1321" t="str">
        <f t="shared" ref="BF174" si="131">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55"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08"/>
        <v/>
      </c>
      <c r="AU175" s="663"/>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55"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2196</v>
      </c>
      <c r="Q176" s="1386" t="str">
        <f>IFERROR(VLOOKUP('別紙様式2-2（４・５月分）'!AR134,【参考】数式用!$AT$5:$AV$22,3,FALSE),"")</f>
        <v/>
      </c>
      <c r="R176" s="1388" t="s">
        <v>2207</v>
      </c>
      <c r="S176" s="1396" t="str">
        <f>IFERROR(VLOOKUP(K174,【参考】数式用!$A$5:$AB$27,MATCH(Q176,【参考】数式用!$B$4:$AB$4,0)+1,0),"")</f>
        <v/>
      </c>
      <c r="T176" s="1459" t="s">
        <v>231</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32">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si="116"/>
        <v/>
      </c>
      <c r="AO176" s="1356" t="str">
        <f>IF(AND(U176&lt;&gt;"",AO174=""),"新規に適用",IF(AND(U176&lt;&gt;"",AO174&lt;&gt;""),"継続で適用",""))</f>
        <v/>
      </c>
      <c r="AP176" s="1358"/>
      <c r="AQ176" s="1356" t="str">
        <f>IF(AND(U176&lt;&gt;"",AQ174=""),"新規に適用",IF(AND(U176&lt;&gt;"",AQ174&lt;&gt;""),"継続で適用",""))</f>
        <v/>
      </c>
      <c r="AR176" s="1344" t="str">
        <f t="shared" si="126"/>
        <v/>
      </c>
      <c r="AS176" s="1356" t="str">
        <f>IF(AND(U176&lt;&gt;"",AS174=""),"新規に適用",IF(AND(U176&lt;&gt;"",AS174&lt;&gt;""),"継続で適用",""))</f>
        <v/>
      </c>
      <c r="AT176" s="1331"/>
      <c r="AU176" s="663"/>
      <c r="AV176" s="1493" t="str">
        <f>IF(K174&lt;&gt;"","V列に色付け","")</f>
        <v/>
      </c>
      <c r="AW176" s="1518"/>
      <c r="AX176" s="1507"/>
      <c r="AY176" s="175"/>
      <c r="AZ176" s="175"/>
      <c r="BA176" s="175"/>
      <c r="BB176" s="175"/>
      <c r="BC176" s="175"/>
      <c r="BD176" s="175"/>
      <c r="BE176" s="175"/>
      <c r="BF176" s="175"/>
      <c r="BG176" s="175"/>
      <c r="BH176" s="175"/>
      <c r="BI176" s="175"/>
      <c r="BJ176" s="175"/>
      <c r="BK176" s="175"/>
      <c r="BL176" s="555" t="str">
        <f>G174</f>
        <v/>
      </c>
    </row>
    <row r="177" spans="1:64" ht="30" customHeight="1" thickBot="1">
      <c r="A177" s="1227"/>
      <c r="B177" s="1376"/>
      <c r="C177" s="1377"/>
      <c r="D177" s="1377"/>
      <c r="E177" s="1377"/>
      <c r="F177" s="1378"/>
      <c r="G177" s="1267"/>
      <c r="H177" s="1267"/>
      <c r="I177" s="1267"/>
      <c r="J177" s="1373"/>
      <c r="K177" s="1267"/>
      <c r="L177" s="1248"/>
      <c r="M177" s="1251"/>
      <c r="N177" s="662"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3"/>
      <c r="AW177" s="664" t="str">
        <f>IF('別紙様式2-2（４・５月分）'!O136="","",'別紙様式2-2（４・５月分）'!O136)</f>
        <v/>
      </c>
      <c r="AX177" s="1507"/>
      <c r="AY177" s="175"/>
      <c r="AZ177" s="175"/>
      <c r="BA177" s="175"/>
      <c r="BB177" s="175"/>
      <c r="BC177" s="175"/>
      <c r="BD177" s="175"/>
      <c r="BE177" s="175"/>
      <c r="BF177" s="175"/>
      <c r="BG177" s="175"/>
      <c r="BH177" s="175"/>
      <c r="BI177" s="175"/>
      <c r="BJ177" s="175"/>
      <c r="BK177" s="175"/>
      <c r="BL177" s="555"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2189</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68" t="str">
        <f t="shared" si="106"/>
        <v/>
      </c>
      <c r="AU178" s="663"/>
      <c r="AV178" s="1493" t="str">
        <f>IF(K178&lt;&gt;"","V列に色付け","")</f>
        <v/>
      </c>
      <c r="AW178" s="664" t="str">
        <f>IF('別紙様式2-2（４・５月分）'!O137="","",'別紙様式2-2（４・５月分）'!O137)</f>
        <v/>
      </c>
      <c r="AX178" s="1507" t="str">
        <f>IF(SUM('別紙様式2-2（４・５月分）'!P137:P139)=0,"",SUM('別紙様式2-2（４・５月分）'!P137:P139))</f>
        <v/>
      </c>
      <c r="AY178" s="1506" t="str">
        <f>IFERROR(VLOOKUP(K178,【参考】数式用!$AJ$2:$AK$24,2,FALSE),"")</f>
        <v/>
      </c>
      <c r="AZ178" s="1321" t="s">
        <v>2113</v>
      </c>
      <c r="BA178" s="1321" t="s">
        <v>2114</v>
      </c>
      <c r="BB178" s="1321" t="s">
        <v>2115</v>
      </c>
      <c r="BC178" s="1321" t="s">
        <v>2116</v>
      </c>
      <c r="BD178" s="1321" t="str">
        <f>IF(AND(P178&lt;&gt;"新加算Ⅰ",P178&lt;&gt;"新加算Ⅱ",P178&lt;&gt;"新加算Ⅲ",P178&lt;&gt;"新加算Ⅳ"),P178,IF(Q180&lt;&gt;"",Q180,""))</f>
        <v/>
      </c>
      <c r="BE178" s="1321"/>
      <c r="BF178" s="1321" t="str">
        <f t="shared" ref="BF178" si="134">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55"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08"/>
        <v/>
      </c>
      <c r="AU179" s="663"/>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55"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2196</v>
      </c>
      <c r="Q180" s="1386" t="str">
        <f>IFERROR(VLOOKUP('別紙様式2-2（４・５月分）'!AR137,【参考】数式用!$AT$5:$AV$22,3,FALSE),"")</f>
        <v/>
      </c>
      <c r="R180" s="1388" t="s">
        <v>2207</v>
      </c>
      <c r="S180" s="1394" t="str">
        <f>IFERROR(VLOOKUP(K178,【参考】数式用!$A$5:$AB$27,MATCH(Q180,【参考】数式用!$B$4:$AB$4,0)+1,0),"")</f>
        <v/>
      </c>
      <c r="T180" s="1459" t="s">
        <v>231</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35">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si="116"/>
        <v/>
      </c>
      <c r="AO180" s="1356" t="str">
        <f>IF(AND(U180&lt;&gt;"",AO178=""),"新規に適用",IF(AND(U180&lt;&gt;"",AO178&lt;&gt;""),"継続で適用",""))</f>
        <v/>
      </c>
      <c r="AP180" s="1358"/>
      <c r="AQ180" s="1356" t="str">
        <f>IF(AND(U180&lt;&gt;"",AQ178=""),"新規に適用",IF(AND(U180&lt;&gt;"",AQ178&lt;&gt;""),"継続で適用",""))</f>
        <v/>
      </c>
      <c r="AR180" s="1344" t="str">
        <f t="shared" si="126"/>
        <v/>
      </c>
      <c r="AS180" s="1356" t="str">
        <f>IF(AND(U180&lt;&gt;"",AS178=""),"新規に適用",IF(AND(U180&lt;&gt;"",AS178&lt;&gt;""),"継続で適用",""))</f>
        <v/>
      </c>
      <c r="AT180" s="1331"/>
      <c r="AU180" s="663"/>
      <c r="AV180" s="1493" t="str">
        <f>IF(K178&lt;&gt;"","V列に色付け","")</f>
        <v/>
      </c>
      <c r="AW180" s="1518"/>
      <c r="AX180" s="1507"/>
      <c r="AY180" s="175"/>
      <c r="AZ180" s="175"/>
      <c r="BA180" s="175"/>
      <c r="BB180" s="175"/>
      <c r="BC180" s="175"/>
      <c r="BD180" s="175"/>
      <c r="BE180" s="175"/>
      <c r="BF180" s="175"/>
      <c r="BG180" s="175"/>
      <c r="BH180" s="175"/>
      <c r="BI180" s="175"/>
      <c r="BJ180" s="175"/>
      <c r="BK180" s="175"/>
      <c r="BL180" s="555" t="str">
        <f>G178</f>
        <v/>
      </c>
    </row>
    <row r="181" spans="1:64" ht="30" customHeight="1" thickBot="1">
      <c r="A181" s="1227"/>
      <c r="B181" s="1376"/>
      <c r="C181" s="1377"/>
      <c r="D181" s="1377"/>
      <c r="E181" s="1377"/>
      <c r="F181" s="1378"/>
      <c r="G181" s="1267"/>
      <c r="H181" s="1267"/>
      <c r="I181" s="1267"/>
      <c r="J181" s="1373"/>
      <c r="K181" s="1267"/>
      <c r="L181" s="1248"/>
      <c r="M181" s="1375"/>
      <c r="N181" s="662"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3"/>
      <c r="AW181" s="664" t="str">
        <f>IF('別紙様式2-2（４・５月分）'!O139="","",'別紙様式2-2（４・５月分）'!O139)</f>
        <v/>
      </c>
      <c r="AX181" s="1507"/>
      <c r="AY181" s="175"/>
      <c r="AZ181" s="175"/>
      <c r="BA181" s="175"/>
      <c r="BB181" s="175"/>
      <c r="BC181" s="175"/>
      <c r="BD181" s="175"/>
      <c r="BE181" s="175"/>
      <c r="BF181" s="175"/>
      <c r="BG181" s="175"/>
      <c r="BH181" s="175"/>
      <c r="BI181" s="175"/>
      <c r="BJ181" s="175"/>
      <c r="BK181" s="175"/>
      <c r="BL181" s="555"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2189</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68" t="str">
        <f t="shared" si="106"/>
        <v/>
      </c>
      <c r="AU182" s="663"/>
      <c r="AV182" s="1493" t="str">
        <f>IF(K182&lt;&gt;"","V列に色付け","")</f>
        <v/>
      </c>
      <c r="AW182" s="664" t="str">
        <f>IF('別紙様式2-2（４・５月分）'!O140="","",'別紙様式2-2（４・５月分）'!O140)</f>
        <v/>
      </c>
      <c r="AX182" s="1507" t="str">
        <f>IF(SUM('別紙様式2-2（４・５月分）'!P140:P142)=0,"",SUM('別紙様式2-2（４・５月分）'!P140:P142))</f>
        <v/>
      </c>
      <c r="AY182" s="1506" t="str">
        <f>IFERROR(VLOOKUP(K182,【参考】数式用!$AJ$2:$AK$24,2,FALSE),"")</f>
        <v/>
      </c>
      <c r="AZ182" s="1321" t="s">
        <v>2113</v>
      </c>
      <c r="BA182" s="1321" t="s">
        <v>2114</v>
      </c>
      <c r="BB182" s="1321" t="s">
        <v>2115</v>
      </c>
      <c r="BC182" s="1321" t="s">
        <v>2116</v>
      </c>
      <c r="BD182" s="1321" t="str">
        <f>IF(AND(P182&lt;&gt;"新加算Ⅰ",P182&lt;&gt;"新加算Ⅱ",P182&lt;&gt;"新加算Ⅲ",P182&lt;&gt;"新加算Ⅳ"),P182,IF(Q184&lt;&gt;"",Q184,""))</f>
        <v/>
      </c>
      <c r="BE182" s="1321"/>
      <c r="BF182" s="1321" t="str">
        <f t="shared" ref="BF182" si="137">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55"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08"/>
        <v/>
      </c>
      <c r="AU183" s="663"/>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55"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2196</v>
      </c>
      <c r="Q184" s="1386" t="str">
        <f>IFERROR(VLOOKUP('別紙様式2-2（４・５月分）'!AR140,【参考】数式用!$AT$5:$AV$22,3,FALSE),"")</f>
        <v/>
      </c>
      <c r="R184" s="1388" t="s">
        <v>2207</v>
      </c>
      <c r="S184" s="1396" t="str">
        <f>IFERROR(VLOOKUP(K182,【参考】数式用!$A$5:$AB$27,MATCH(Q184,【参考】数式用!$B$4:$AB$4,0)+1,0),"")</f>
        <v/>
      </c>
      <c r="T184" s="1459" t="s">
        <v>231</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38">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si="116"/>
        <v/>
      </c>
      <c r="AO184" s="1356" t="str">
        <f>IF(AND(U184&lt;&gt;"",AO182=""),"新規に適用",IF(AND(U184&lt;&gt;"",AO182&lt;&gt;""),"継続で適用",""))</f>
        <v/>
      </c>
      <c r="AP184" s="1358"/>
      <c r="AQ184" s="1356" t="str">
        <f>IF(AND(U184&lt;&gt;"",AQ182=""),"新規に適用",IF(AND(U184&lt;&gt;"",AQ182&lt;&gt;""),"継続で適用",""))</f>
        <v/>
      </c>
      <c r="AR184" s="1344" t="str">
        <f t="shared" si="126"/>
        <v/>
      </c>
      <c r="AS184" s="1356" t="str">
        <f>IF(AND(U184&lt;&gt;"",AS182=""),"新規に適用",IF(AND(U184&lt;&gt;"",AS182&lt;&gt;""),"継続で適用",""))</f>
        <v/>
      </c>
      <c r="AT184" s="1331"/>
      <c r="AU184" s="663"/>
      <c r="AV184" s="1493" t="str">
        <f>IF(K182&lt;&gt;"","V列に色付け","")</f>
        <v/>
      </c>
      <c r="AW184" s="1518"/>
      <c r="AX184" s="1507"/>
      <c r="AY184" s="175"/>
      <c r="AZ184" s="175"/>
      <c r="BA184" s="175"/>
      <c r="BB184" s="175"/>
      <c r="BC184" s="175"/>
      <c r="BD184" s="175"/>
      <c r="BE184" s="175"/>
      <c r="BF184" s="175"/>
      <c r="BG184" s="175"/>
      <c r="BH184" s="175"/>
      <c r="BI184" s="175"/>
      <c r="BJ184" s="175"/>
      <c r="BK184" s="175"/>
      <c r="BL184" s="555" t="str">
        <f>G182</f>
        <v/>
      </c>
    </row>
    <row r="185" spans="1:64" ht="30" customHeight="1" thickBot="1">
      <c r="A185" s="1227"/>
      <c r="B185" s="1376"/>
      <c r="C185" s="1377"/>
      <c r="D185" s="1377"/>
      <c r="E185" s="1377"/>
      <c r="F185" s="1378"/>
      <c r="G185" s="1267"/>
      <c r="H185" s="1267"/>
      <c r="I185" s="1267"/>
      <c r="J185" s="1373"/>
      <c r="K185" s="1267"/>
      <c r="L185" s="1248"/>
      <c r="M185" s="1251"/>
      <c r="N185" s="662"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3"/>
      <c r="AW185" s="664" t="str">
        <f>IF('別紙様式2-2（４・５月分）'!O142="","",'別紙様式2-2（４・５月分）'!O142)</f>
        <v/>
      </c>
      <c r="AX185" s="1507"/>
      <c r="AY185" s="175"/>
      <c r="AZ185" s="175"/>
      <c r="BA185" s="175"/>
      <c r="BB185" s="175"/>
      <c r="BC185" s="175"/>
      <c r="BD185" s="175"/>
      <c r="BE185" s="175"/>
      <c r="BF185" s="175"/>
      <c r="BG185" s="175"/>
      <c r="BH185" s="175"/>
      <c r="BI185" s="175"/>
      <c r="BJ185" s="175"/>
      <c r="BK185" s="175"/>
      <c r="BL185" s="555"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2189</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68" t="str">
        <f t="shared" si="106"/>
        <v/>
      </c>
      <c r="AU186" s="663"/>
      <c r="AV186" s="1493" t="str">
        <f>IF(K186&lt;&gt;"","V列に色付け","")</f>
        <v/>
      </c>
      <c r="AW186" s="664" t="str">
        <f>IF('別紙様式2-2（４・５月分）'!O143="","",'別紙様式2-2（４・５月分）'!O143)</f>
        <v/>
      </c>
      <c r="AX186" s="1507" t="str">
        <f>IF(SUM('別紙様式2-2（４・５月分）'!P143:P145)=0,"",SUM('別紙様式2-2（４・５月分）'!P143:P145))</f>
        <v/>
      </c>
      <c r="AY186" s="1506" t="str">
        <f>IFERROR(VLOOKUP(K186,【参考】数式用!$AJ$2:$AK$24,2,FALSE),"")</f>
        <v/>
      </c>
      <c r="AZ186" s="1321" t="s">
        <v>2113</v>
      </c>
      <c r="BA186" s="1321" t="s">
        <v>2114</v>
      </c>
      <c r="BB186" s="1321" t="s">
        <v>2115</v>
      </c>
      <c r="BC186" s="1321" t="s">
        <v>2116</v>
      </c>
      <c r="BD186" s="1321" t="str">
        <f>IF(AND(P186&lt;&gt;"新加算Ⅰ",P186&lt;&gt;"新加算Ⅱ",P186&lt;&gt;"新加算Ⅲ",P186&lt;&gt;"新加算Ⅳ"),P186,IF(Q188&lt;&gt;"",Q188,""))</f>
        <v/>
      </c>
      <c r="BE186" s="1321"/>
      <c r="BF186" s="1321" t="str">
        <f t="shared" ref="BF186" si="140">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55"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08"/>
        <v/>
      </c>
      <c r="AU187" s="663"/>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55"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2196</v>
      </c>
      <c r="Q188" s="1386" t="str">
        <f>IFERROR(VLOOKUP('別紙様式2-2（４・５月分）'!AR143,【参考】数式用!$AT$5:$AV$22,3,FALSE),"")</f>
        <v/>
      </c>
      <c r="R188" s="1388" t="s">
        <v>2207</v>
      </c>
      <c r="S188" s="1394" t="str">
        <f>IFERROR(VLOOKUP(K186,【参考】数式用!$A$5:$AB$27,MATCH(Q188,【参考】数式用!$B$4:$AB$4,0)+1,0),"")</f>
        <v/>
      </c>
      <c r="T188" s="1459" t="s">
        <v>231</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41">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si="116"/>
        <v/>
      </c>
      <c r="AO188" s="1356" t="str">
        <f>IF(AND(U188&lt;&gt;"",AO186=""),"新規に適用",IF(AND(U188&lt;&gt;"",AO186&lt;&gt;""),"継続で適用",""))</f>
        <v/>
      </c>
      <c r="AP188" s="1358"/>
      <c r="AQ188" s="1356" t="str">
        <f>IF(AND(U188&lt;&gt;"",AQ186=""),"新規に適用",IF(AND(U188&lt;&gt;"",AQ186&lt;&gt;""),"継続で適用",""))</f>
        <v/>
      </c>
      <c r="AR188" s="1344" t="str">
        <f t="shared" si="126"/>
        <v/>
      </c>
      <c r="AS188" s="1356" t="str">
        <f>IF(AND(U188&lt;&gt;"",AS186=""),"新規に適用",IF(AND(U188&lt;&gt;"",AS186&lt;&gt;""),"継続で適用",""))</f>
        <v/>
      </c>
      <c r="AT188" s="1331"/>
      <c r="AU188" s="663"/>
      <c r="AV188" s="1493" t="str">
        <f>IF(K186&lt;&gt;"","V列に色付け","")</f>
        <v/>
      </c>
      <c r="AW188" s="1518"/>
      <c r="AX188" s="1507"/>
      <c r="AY188" s="175"/>
      <c r="AZ188" s="175"/>
      <c r="BA188" s="175"/>
      <c r="BB188" s="175"/>
      <c r="BC188" s="175"/>
      <c r="BD188" s="175"/>
      <c r="BE188" s="175"/>
      <c r="BF188" s="175"/>
      <c r="BG188" s="175"/>
      <c r="BH188" s="175"/>
      <c r="BI188" s="175"/>
      <c r="BJ188" s="175"/>
      <c r="BK188" s="175"/>
      <c r="BL188" s="555" t="str">
        <f>G186</f>
        <v/>
      </c>
    </row>
    <row r="189" spans="1:64" ht="30" customHeight="1" thickBot="1">
      <c r="A189" s="1227"/>
      <c r="B189" s="1376"/>
      <c r="C189" s="1377"/>
      <c r="D189" s="1377"/>
      <c r="E189" s="1377"/>
      <c r="F189" s="1378"/>
      <c r="G189" s="1267"/>
      <c r="H189" s="1267"/>
      <c r="I189" s="1267"/>
      <c r="J189" s="1373"/>
      <c r="K189" s="1267"/>
      <c r="L189" s="1248"/>
      <c r="M189" s="1375"/>
      <c r="N189" s="662"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3"/>
      <c r="AW189" s="664" t="str">
        <f>IF('別紙様式2-2（４・５月分）'!O145="","",'別紙様式2-2（４・５月分）'!O145)</f>
        <v/>
      </c>
      <c r="AX189" s="1507"/>
      <c r="AY189" s="175"/>
      <c r="AZ189" s="175"/>
      <c r="BA189" s="175"/>
      <c r="BB189" s="175"/>
      <c r="BC189" s="175"/>
      <c r="BD189" s="175"/>
      <c r="BE189" s="175"/>
      <c r="BF189" s="175"/>
      <c r="BG189" s="175"/>
      <c r="BH189" s="175"/>
      <c r="BI189" s="175"/>
      <c r="BJ189" s="175"/>
      <c r="BK189" s="175"/>
      <c r="BL189" s="555"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2189</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68" t="str">
        <f t="shared" si="106"/>
        <v/>
      </c>
      <c r="AU190" s="663"/>
      <c r="AV190" s="1493" t="str">
        <f>IF(K190&lt;&gt;"","V列に色付け","")</f>
        <v/>
      </c>
      <c r="AW190" s="664" t="str">
        <f>IF('別紙様式2-2（４・５月分）'!O146="","",'別紙様式2-2（４・５月分）'!O146)</f>
        <v/>
      </c>
      <c r="AX190" s="1507" t="str">
        <f>IF(SUM('別紙様式2-2（４・５月分）'!P146:P148)=0,"",SUM('別紙様式2-2（４・５月分）'!P146:P148))</f>
        <v/>
      </c>
      <c r="AY190" s="1506" t="str">
        <f>IFERROR(VLOOKUP(K190,【参考】数式用!$AJ$2:$AK$24,2,FALSE),"")</f>
        <v/>
      </c>
      <c r="AZ190" s="1321" t="s">
        <v>2113</v>
      </c>
      <c r="BA190" s="1321" t="s">
        <v>2114</v>
      </c>
      <c r="BB190" s="1321" t="s">
        <v>2115</v>
      </c>
      <c r="BC190" s="1321" t="s">
        <v>2116</v>
      </c>
      <c r="BD190" s="1321" t="str">
        <f>IF(AND(P190&lt;&gt;"新加算Ⅰ",P190&lt;&gt;"新加算Ⅱ",P190&lt;&gt;"新加算Ⅲ",P190&lt;&gt;"新加算Ⅳ"),P190,IF(Q192&lt;&gt;"",Q192,""))</f>
        <v/>
      </c>
      <c r="BE190" s="1321"/>
      <c r="BF190" s="1321" t="str">
        <f t="shared" ref="BF190" si="143">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55"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08"/>
        <v/>
      </c>
      <c r="AU191" s="663"/>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55"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2196</v>
      </c>
      <c r="Q192" s="1386" t="str">
        <f>IFERROR(VLOOKUP('別紙様式2-2（４・５月分）'!AR146,【参考】数式用!$AT$5:$AV$22,3,FALSE),"")</f>
        <v/>
      </c>
      <c r="R192" s="1388" t="s">
        <v>2207</v>
      </c>
      <c r="S192" s="1396" t="str">
        <f>IFERROR(VLOOKUP(K190,【参考】数式用!$A$5:$AB$27,MATCH(Q192,【参考】数式用!$B$4:$AB$4,0)+1,0),"")</f>
        <v/>
      </c>
      <c r="T192" s="1459" t="s">
        <v>231</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44">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si="116"/>
        <v/>
      </c>
      <c r="AO192" s="1356" t="str">
        <f>IF(AND(U192&lt;&gt;"",AO190=""),"新規に適用",IF(AND(U192&lt;&gt;"",AO190&lt;&gt;""),"継続で適用",""))</f>
        <v/>
      </c>
      <c r="AP192" s="1358"/>
      <c r="AQ192" s="1356" t="str">
        <f>IF(AND(U192&lt;&gt;"",AQ190=""),"新規に適用",IF(AND(U192&lt;&gt;"",AQ190&lt;&gt;""),"継続で適用",""))</f>
        <v/>
      </c>
      <c r="AR192" s="1344" t="str">
        <f t="shared" si="126"/>
        <v/>
      </c>
      <c r="AS192" s="1356" t="str">
        <f>IF(AND(U192&lt;&gt;"",AS190=""),"新規に適用",IF(AND(U192&lt;&gt;"",AS190&lt;&gt;""),"継続で適用",""))</f>
        <v/>
      </c>
      <c r="AT192" s="1331"/>
      <c r="AU192" s="663"/>
      <c r="AV192" s="1493" t="str">
        <f>IF(K190&lt;&gt;"","V列に色付け","")</f>
        <v/>
      </c>
      <c r="AW192" s="1518"/>
      <c r="AX192" s="1507"/>
      <c r="AY192" s="175"/>
      <c r="AZ192" s="175"/>
      <c r="BA192" s="175"/>
      <c r="BB192" s="175"/>
      <c r="BC192" s="175"/>
      <c r="BD192" s="175"/>
      <c r="BE192" s="175"/>
      <c r="BF192" s="175"/>
      <c r="BG192" s="175"/>
      <c r="BH192" s="175"/>
      <c r="BI192" s="175"/>
      <c r="BJ192" s="175"/>
      <c r="BK192" s="175"/>
      <c r="BL192" s="555" t="str">
        <f>G190</f>
        <v/>
      </c>
    </row>
    <row r="193" spans="1:64" ht="30" customHeight="1" thickBot="1">
      <c r="A193" s="1227"/>
      <c r="B193" s="1376"/>
      <c r="C193" s="1377"/>
      <c r="D193" s="1377"/>
      <c r="E193" s="1377"/>
      <c r="F193" s="1378"/>
      <c r="G193" s="1267"/>
      <c r="H193" s="1267"/>
      <c r="I193" s="1267"/>
      <c r="J193" s="1373"/>
      <c r="K193" s="1267"/>
      <c r="L193" s="1248"/>
      <c r="M193" s="1251"/>
      <c r="N193" s="662"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3"/>
      <c r="AW193" s="664" t="str">
        <f>IF('別紙様式2-2（４・５月分）'!O148="","",'別紙様式2-2（４・５月分）'!O148)</f>
        <v/>
      </c>
      <c r="AX193" s="1507"/>
      <c r="AY193" s="175"/>
      <c r="AZ193" s="175"/>
      <c r="BA193" s="175"/>
      <c r="BB193" s="175"/>
      <c r="BC193" s="175"/>
      <c r="BD193" s="175"/>
      <c r="BE193" s="175"/>
      <c r="BF193" s="175"/>
      <c r="BG193" s="175"/>
      <c r="BH193" s="175"/>
      <c r="BI193" s="175"/>
      <c r="BJ193" s="175"/>
      <c r="BK193" s="175"/>
      <c r="BL193" s="555"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2189</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68" t="str">
        <f t="shared" si="106"/>
        <v/>
      </c>
      <c r="AU194" s="663"/>
      <c r="AV194" s="1493" t="str">
        <f>IF(K194&lt;&gt;"","V列に色付け","")</f>
        <v/>
      </c>
      <c r="AW194" s="664" t="str">
        <f>IF('別紙様式2-2（４・５月分）'!O149="","",'別紙様式2-2（４・５月分）'!O149)</f>
        <v/>
      </c>
      <c r="AX194" s="1507" t="str">
        <f>IF(SUM('別紙様式2-2（４・５月分）'!P149:P151)=0,"",SUM('別紙様式2-2（４・５月分）'!P149:P151))</f>
        <v/>
      </c>
      <c r="AY194" s="1506" t="str">
        <f>IFERROR(VLOOKUP(K194,【参考】数式用!$AJ$2:$AK$24,2,FALSE),"")</f>
        <v/>
      </c>
      <c r="AZ194" s="1321" t="s">
        <v>2113</v>
      </c>
      <c r="BA194" s="1321" t="s">
        <v>2114</v>
      </c>
      <c r="BB194" s="1321" t="s">
        <v>2115</v>
      </c>
      <c r="BC194" s="1321" t="s">
        <v>2116</v>
      </c>
      <c r="BD194" s="1321" t="str">
        <f>IF(AND(P194&lt;&gt;"新加算Ⅰ",P194&lt;&gt;"新加算Ⅱ",P194&lt;&gt;"新加算Ⅲ",P194&lt;&gt;"新加算Ⅳ"),P194,IF(Q196&lt;&gt;"",Q196,""))</f>
        <v/>
      </c>
      <c r="BE194" s="1321"/>
      <c r="BF194" s="1321" t="str">
        <f t="shared" ref="BF194" si="146">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55"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08"/>
        <v/>
      </c>
      <c r="AU195" s="663"/>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55"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2196</v>
      </c>
      <c r="Q196" s="1386" t="str">
        <f>IFERROR(VLOOKUP('別紙様式2-2（４・５月分）'!AR149,【参考】数式用!$AT$5:$AV$22,3,FALSE),"")</f>
        <v/>
      </c>
      <c r="R196" s="1388" t="s">
        <v>2207</v>
      </c>
      <c r="S196" s="1394" t="str">
        <f>IFERROR(VLOOKUP(K194,【参考】数式用!$A$5:$AB$27,MATCH(Q196,【参考】数式用!$B$4:$AB$4,0)+1,0),"")</f>
        <v/>
      </c>
      <c r="T196" s="1459" t="s">
        <v>231</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47">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si="116"/>
        <v/>
      </c>
      <c r="AO196" s="1356" t="str">
        <f>IF(AND(U196&lt;&gt;"",AO194=""),"新規に適用",IF(AND(U196&lt;&gt;"",AO194&lt;&gt;""),"継続で適用",""))</f>
        <v/>
      </c>
      <c r="AP196" s="1358"/>
      <c r="AQ196" s="1356" t="str">
        <f>IF(AND(U196&lt;&gt;"",AQ194=""),"新規に適用",IF(AND(U196&lt;&gt;"",AQ194&lt;&gt;""),"継続で適用",""))</f>
        <v/>
      </c>
      <c r="AR196" s="1344" t="str">
        <f t="shared" si="126"/>
        <v/>
      </c>
      <c r="AS196" s="1356" t="str">
        <f>IF(AND(U196&lt;&gt;"",AS194=""),"新規に適用",IF(AND(U196&lt;&gt;"",AS194&lt;&gt;""),"継続で適用",""))</f>
        <v/>
      </c>
      <c r="AT196" s="1331"/>
      <c r="AU196" s="663"/>
      <c r="AV196" s="1493" t="str">
        <f>IF(K194&lt;&gt;"","V列に色付け","")</f>
        <v/>
      </c>
      <c r="AW196" s="1518"/>
      <c r="AX196" s="1507"/>
      <c r="AY196" s="175"/>
      <c r="AZ196" s="175"/>
      <c r="BA196" s="175"/>
      <c r="BB196" s="175"/>
      <c r="BC196" s="175"/>
      <c r="BD196" s="175"/>
      <c r="BE196" s="175"/>
      <c r="BF196" s="175"/>
      <c r="BG196" s="175"/>
      <c r="BH196" s="175"/>
      <c r="BI196" s="175"/>
      <c r="BJ196" s="175"/>
      <c r="BK196" s="175"/>
      <c r="BL196" s="555" t="str">
        <f>G194</f>
        <v/>
      </c>
    </row>
    <row r="197" spans="1:64" ht="30" customHeight="1" thickBot="1">
      <c r="A197" s="1227"/>
      <c r="B197" s="1376"/>
      <c r="C197" s="1377"/>
      <c r="D197" s="1377"/>
      <c r="E197" s="1377"/>
      <c r="F197" s="1378"/>
      <c r="G197" s="1267"/>
      <c r="H197" s="1267"/>
      <c r="I197" s="1267"/>
      <c r="J197" s="1373"/>
      <c r="K197" s="1267"/>
      <c r="L197" s="1248"/>
      <c r="M197" s="1375"/>
      <c r="N197" s="662"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3"/>
      <c r="AW197" s="664" t="str">
        <f>IF('別紙様式2-2（４・５月分）'!O151="","",'別紙様式2-2（４・５月分）'!O151)</f>
        <v/>
      </c>
      <c r="AX197" s="1507"/>
      <c r="AY197" s="175"/>
      <c r="AZ197" s="175"/>
      <c r="BA197" s="175"/>
      <c r="BB197" s="175"/>
      <c r="BC197" s="175"/>
      <c r="BD197" s="175"/>
      <c r="BE197" s="175"/>
      <c r="BF197" s="175"/>
      <c r="BG197" s="175"/>
      <c r="BH197" s="175"/>
      <c r="BI197" s="175"/>
      <c r="BJ197" s="175"/>
      <c r="BK197" s="175"/>
      <c r="BL197" s="555"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2189</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68" t="str">
        <f t="shared" si="106"/>
        <v/>
      </c>
      <c r="AU198" s="663"/>
      <c r="AV198" s="1493" t="str">
        <f>IF(K198&lt;&gt;"","V列に色付け","")</f>
        <v/>
      </c>
      <c r="AW198" s="664" t="str">
        <f>IF('別紙様式2-2（４・５月分）'!O152="","",'別紙様式2-2（４・５月分）'!O152)</f>
        <v/>
      </c>
      <c r="AX198" s="1507" t="str">
        <f>IF(SUM('別紙様式2-2（４・５月分）'!P152:P154)=0,"",SUM('別紙様式2-2（４・５月分）'!P152:P154))</f>
        <v/>
      </c>
      <c r="AY198" s="1506" t="str">
        <f>IFERROR(VLOOKUP(K198,【参考】数式用!$AJ$2:$AK$24,2,FALSE),"")</f>
        <v/>
      </c>
      <c r="AZ198" s="1321" t="s">
        <v>2113</v>
      </c>
      <c r="BA198" s="1321" t="s">
        <v>2114</v>
      </c>
      <c r="BB198" s="1321" t="s">
        <v>2115</v>
      </c>
      <c r="BC198" s="1321" t="s">
        <v>2116</v>
      </c>
      <c r="BD198" s="1321" t="str">
        <f>IF(AND(P198&lt;&gt;"新加算Ⅰ",P198&lt;&gt;"新加算Ⅱ",P198&lt;&gt;"新加算Ⅲ",P198&lt;&gt;"新加算Ⅳ"),P198,IF(Q200&lt;&gt;"",Q200,""))</f>
        <v/>
      </c>
      <c r="BE198" s="1321"/>
      <c r="BF198" s="1321" t="str">
        <f t="shared" ref="BF198" si="14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55"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08"/>
        <v/>
      </c>
      <c r="AU199" s="663"/>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55"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2196</v>
      </c>
      <c r="Q200" s="1386" t="str">
        <f>IFERROR(VLOOKUP('別紙様式2-2（４・５月分）'!AR152,【参考】数式用!$AT$5:$AV$22,3,FALSE),"")</f>
        <v/>
      </c>
      <c r="R200" s="1388" t="s">
        <v>2207</v>
      </c>
      <c r="S200" s="1396" t="str">
        <f>IFERROR(VLOOKUP(K198,【参考】数式用!$A$5:$AB$27,MATCH(Q200,【参考】数式用!$B$4:$AB$4,0)+1,0),"")</f>
        <v/>
      </c>
      <c r="T200" s="1459" t="s">
        <v>231</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5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si="116"/>
        <v/>
      </c>
      <c r="AO200" s="1356" t="str">
        <f>IF(AND(U200&lt;&gt;"",AO198=""),"新規に適用",IF(AND(U200&lt;&gt;"",AO198&lt;&gt;""),"継続で適用",""))</f>
        <v/>
      </c>
      <c r="AP200" s="1358"/>
      <c r="AQ200" s="1356" t="str">
        <f>IF(AND(U200&lt;&gt;"",AQ198=""),"新規に適用",IF(AND(U200&lt;&gt;"",AQ198&lt;&gt;""),"継続で適用",""))</f>
        <v/>
      </c>
      <c r="AR200" s="1344" t="str">
        <f t="shared" si="126"/>
        <v/>
      </c>
      <c r="AS200" s="1356" t="str">
        <f>IF(AND(U200&lt;&gt;"",AS198=""),"新規に適用",IF(AND(U200&lt;&gt;"",AS198&lt;&gt;""),"継続で適用",""))</f>
        <v/>
      </c>
      <c r="AT200" s="1331"/>
      <c r="AU200" s="663"/>
      <c r="AV200" s="1493" t="str">
        <f>IF(K198&lt;&gt;"","V列に色付け","")</f>
        <v/>
      </c>
      <c r="AW200" s="1518"/>
      <c r="AX200" s="1507"/>
      <c r="AY200" s="175"/>
      <c r="AZ200" s="175"/>
      <c r="BA200" s="175"/>
      <c r="BB200" s="175"/>
      <c r="BC200" s="175"/>
      <c r="BD200" s="175"/>
      <c r="BE200" s="175"/>
      <c r="BF200" s="175"/>
      <c r="BG200" s="175"/>
      <c r="BH200" s="175"/>
      <c r="BI200" s="175"/>
      <c r="BJ200" s="175"/>
      <c r="BK200" s="175"/>
      <c r="BL200" s="555" t="str">
        <f>G198</f>
        <v/>
      </c>
    </row>
    <row r="201" spans="1:64" ht="30" customHeight="1" thickBot="1">
      <c r="A201" s="1227"/>
      <c r="B201" s="1376"/>
      <c r="C201" s="1377"/>
      <c r="D201" s="1377"/>
      <c r="E201" s="1377"/>
      <c r="F201" s="1378"/>
      <c r="G201" s="1267"/>
      <c r="H201" s="1267"/>
      <c r="I201" s="1267"/>
      <c r="J201" s="1373"/>
      <c r="K201" s="1267"/>
      <c r="L201" s="1248"/>
      <c r="M201" s="1251"/>
      <c r="N201" s="662"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3"/>
      <c r="AW201" s="664" t="str">
        <f>IF('別紙様式2-2（４・５月分）'!O154="","",'別紙様式2-2（４・５月分）'!O154)</f>
        <v/>
      </c>
      <c r="AX201" s="1507"/>
      <c r="AY201" s="175"/>
      <c r="AZ201" s="175"/>
      <c r="BA201" s="175"/>
      <c r="BB201" s="175"/>
      <c r="BC201" s="175"/>
      <c r="BD201" s="175"/>
      <c r="BE201" s="175"/>
      <c r="BF201" s="175"/>
      <c r="BG201" s="175"/>
      <c r="BH201" s="175"/>
      <c r="BI201" s="175"/>
      <c r="BJ201" s="175"/>
      <c r="BK201" s="175"/>
      <c r="BL201" s="555"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2189</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68" t="str">
        <f t="shared" si="106"/>
        <v/>
      </c>
      <c r="AU202" s="663"/>
      <c r="AV202" s="1493" t="str">
        <f>IF(K202&lt;&gt;"","V列に色付け","")</f>
        <v/>
      </c>
      <c r="AW202" s="664" t="str">
        <f>IF('別紙様式2-2（４・５月分）'!O155="","",'別紙様式2-2（４・５月分）'!O155)</f>
        <v/>
      </c>
      <c r="AX202" s="1507" t="str">
        <f>IF(SUM('別紙様式2-2（４・５月分）'!P155:P157)=0,"",SUM('別紙様式2-2（４・５月分）'!P155:P157))</f>
        <v/>
      </c>
      <c r="AY202" s="1506" t="str">
        <f>IFERROR(VLOOKUP(K202,【参考】数式用!$AJ$2:$AK$24,2,FALSE),"")</f>
        <v/>
      </c>
      <c r="AZ202" s="1321" t="s">
        <v>2113</v>
      </c>
      <c r="BA202" s="1321" t="s">
        <v>2114</v>
      </c>
      <c r="BB202" s="1321" t="s">
        <v>2115</v>
      </c>
      <c r="BC202" s="1321" t="s">
        <v>2116</v>
      </c>
      <c r="BD202" s="1321" t="str">
        <f>IF(AND(P202&lt;&gt;"新加算Ⅰ",P202&lt;&gt;"新加算Ⅱ",P202&lt;&gt;"新加算Ⅲ",P202&lt;&gt;"新加算Ⅳ"),P202,IF(Q204&lt;&gt;"",Q204,""))</f>
        <v/>
      </c>
      <c r="BE202" s="1321"/>
      <c r="BF202" s="1321" t="str">
        <f t="shared" ref="BF202" si="152">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55"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08"/>
        <v/>
      </c>
      <c r="AU203" s="663"/>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55"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2196</v>
      </c>
      <c r="Q204" s="1386" t="str">
        <f>IFERROR(VLOOKUP('別紙様式2-2（４・５月分）'!AR155,【参考】数式用!$AT$5:$AV$22,3,FALSE),"")</f>
        <v/>
      </c>
      <c r="R204" s="1388" t="s">
        <v>2207</v>
      </c>
      <c r="S204" s="1394" t="str">
        <f>IFERROR(VLOOKUP(K202,【参考】数式用!$A$5:$AB$27,MATCH(Q204,【参考】数式用!$B$4:$AB$4,0)+1,0),"")</f>
        <v/>
      </c>
      <c r="T204" s="1459" t="s">
        <v>231</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53">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si="116"/>
        <v/>
      </c>
      <c r="AO204" s="1356" t="str">
        <f>IF(AND(U204&lt;&gt;"",AO202=""),"新規に適用",IF(AND(U204&lt;&gt;"",AO202&lt;&gt;""),"継続で適用",""))</f>
        <v/>
      </c>
      <c r="AP204" s="1358"/>
      <c r="AQ204" s="1356" t="str">
        <f>IF(AND(U204&lt;&gt;"",AQ202=""),"新規に適用",IF(AND(U204&lt;&gt;"",AQ202&lt;&gt;""),"継続で適用",""))</f>
        <v/>
      </c>
      <c r="AR204" s="1344" t="str">
        <f t="shared" si="126"/>
        <v/>
      </c>
      <c r="AS204" s="1356" t="str">
        <f>IF(AND(U204&lt;&gt;"",AS202=""),"新規に適用",IF(AND(U204&lt;&gt;"",AS202&lt;&gt;""),"継続で適用",""))</f>
        <v/>
      </c>
      <c r="AT204" s="1331"/>
      <c r="AU204" s="663"/>
      <c r="AV204" s="1493" t="str">
        <f>IF(K202&lt;&gt;"","V列に色付け","")</f>
        <v/>
      </c>
      <c r="AW204" s="1518"/>
      <c r="AX204" s="1507"/>
      <c r="AY204" s="175"/>
      <c r="AZ204" s="175"/>
      <c r="BA204" s="175"/>
      <c r="BB204" s="175"/>
      <c r="BC204" s="175"/>
      <c r="BD204" s="175"/>
      <c r="BE204" s="175"/>
      <c r="BF204" s="175"/>
      <c r="BG204" s="175"/>
      <c r="BH204" s="175"/>
      <c r="BI204" s="175"/>
      <c r="BJ204" s="175"/>
      <c r="BK204" s="175"/>
      <c r="BL204" s="555" t="str">
        <f>G202</f>
        <v/>
      </c>
    </row>
    <row r="205" spans="1:64" ht="30" customHeight="1" thickBot="1">
      <c r="A205" s="1227"/>
      <c r="B205" s="1376"/>
      <c r="C205" s="1377"/>
      <c r="D205" s="1377"/>
      <c r="E205" s="1377"/>
      <c r="F205" s="1378"/>
      <c r="G205" s="1267"/>
      <c r="H205" s="1267"/>
      <c r="I205" s="1267"/>
      <c r="J205" s="1373"/>
      <c r="K205" s="1267"/>
      <c r="L205" s="1248"/>
      <c r="M205" s="1375"/>
      <c r="N205" s="662"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3"/>
      <c r="AW205" s="664" t="str">
        <f>IF('別紙様式2-2（４・５月分）'!O157="","",'別紙様式2-2（４・５月分）'!O157)</f>
        <v/>
      </c>
      <c r="AX205" s="1507"/>
      <c r="AY205" s="175"/>
      <c r="AZ205" s="175"/>
      <c r="BA205" s="175"/>
      <c r="BB205" s="175"/>
      <c r="BC205" s="175"/>
      <c r="BD205" s="175"/>
      <c r="BE205" s="175"/>
      <c r="BF205" s="175"/>
      <c r="BG205" s="175"/>
      <c r="BH205" s="175"/>
      <c r="BI205" s="175"/>
      <c r="BJ205" s="175"/>
      <c r="BK205" s="175"/>
      <c r="BL205" s="555"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2189</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68" t="str">
        <f t="shared" si="106"/>
        <v/>
      </c>
      <c r="AU206" s="663"/>
      <c r="AV206" s="1493" t="str">
        <f>IF(K206&lt;&gt;"","V列に色付け","")</f>
        <v/>
      </c>
      <c r="AW206" s="664" t="str">
        <f>IF('別紙様式2-2（４・５月分）'!O158="","",'別紙様式2-2（４・５月分）'!O158)</f>
        <v/>
      </c>
      <c r="AX206" s="1507" t="str">
        <f>IF(SUM('別紙様式2-2（４・５月分）'!P158:P160)=0,"",SUM('別紙様式2-2（４・５月分）'!P158:P160))</f>
        <v/>
      </c>
      <c r="AY206" s="1506" t="str">
        <f>IFERROR(VLOOKUP(K206,【参考】数式用!$AJ$2:$AK$24,2,FALSE),"")</f>
        <v/>
      </c>
      <c r="AZ206" s="1321" t="s">
        <v>2113</v>
      </c>
      <c r="BA206" s="1321" t="s">
        <v>2114</v>
      </c>
      <c r="BB206" s="1321" t="s">
        <v>2115</v>
      </c>
      <c r="BC206" s="1321" t="s">
        <v>2116</v>
      </c>
      <c r="BD206" s="1321" t="str">
        <f>IF(AND(P206&lt;&gt;"新加算Ⅰ",P206&lt;&gt;"新加算Ⅱ",P206&lt;&gt;"新加算Ⅲ",P206&lt;&gt;"新加算Ⅳ"),P206,IF(Q208&lt;&gt;"",Q208,""))</f>
        <v/>
      </c>
      <c r="BE206" s="1321"/>
      <c r="BF206" s="1321" t="str">
        <f t="shared" ref="BF206" si="155">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55"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08"/>
        <v/>
      </c>
      <c r="AU207" s="663"/>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55"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2196</v>
      </c>
      <c r="Q208" s="1386" t="str">
        <f>IFERROR(VLOOKUP('別紙様式2-2（４・５月分）'!AR158,【参考】数式用!$AT$5:$AV$22,3,FALSE),"")</f>
        <v/>
      </c>
      <c r="R208" s="1388" t="s">
        <v>2207</v>
      </c>
      <c r="S208" s="1396" t="str">
        <f>IFERROR(VLOOKUP(K206,【参考】数式用!$A$5:$AB$27,MATCH(Q208,【参考】数式用!$B$4:$AB$4,0)+1,0),"")</f>
        <v/>
      </c>
      <c r="T208" s="1459" t="s">
        <v>231</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56">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si="116"/>
        <v/>
      </c>
      <c r="AO208" s="1356" t="str">
        <f>IF(AND(U208&lt;&gt;"",AO206=""),"新規に適用",IF(AND(U208&lt;&gt;"",AO206&lt;&gt;""),"継続で適用",""))</f>
        <v/>
      </c>
      <c r="AP208" s="1358"/>
      <c r="AQ208" s="1356" t="str">
        <f>IF(AND(U208&lt;&gt;"",AQ206=""),"新規に適用",IF(AND(U208&lt;&gt;"",AQ206&lt;&gt;""),"継続で適用",""))</f>
        <v/>
      </c>
      <c r="AR208" s="1344" t="str">
        <f t="shared" si="126"/>
        <v/>
      </c>
      <c r="AS208" s="1356" t="str">
        <f>IF(AND(U208&lt;&gt;"",AS206=""),"新規に適用",IF(AND(U208&lt;&gt;"",AS206&lt;&gt;""),"継続で適用",""))</f>
        <v/>
      </c>
      <c r="AT208" s="1331"/>
      <c r="AU208" s="663"/>
      <c r="AV208" s="1493" t="str">
        <f>IF(K206&lt;&gt;"","V列に色付け","")</f>
        <v/>
      </c>
      <c r="AW208" s="1518"/>
      <c r="AX208" s="1507"/>
      <c r="AY208" s="175"/>
      <c r="AZ208" s="175"/>
      <c r="BA208" s="175"/>
      <c r="BB208" s="175"/>
      <c r="BC208" s="175"/>
      <c r="BD208" s="175"/>
      <c r="BE208" s="175"/>
      <c r="BF208" s="175"/>
      <c r="BG208" s="175"/>
      <c r="BH208" s="175"/>
      <c r="BI208" s="175"/>
      <c r="BJ208" s="175"/>
      <c r="BK208" s="175"/>
      <c r="BL208" s="555" t="str">
        <f>G206</f>
        <v/>
      </c>
    </row>
    <row r="209" spans="1:64" ht="30" customHeight="1" thickBot="1">
      <c r="A209" s="1227"/>
      <c r="B209" s="1376"/>
      <c r="C209" s="1377"/>
      <c r="D209" s="1377"/>
      <c r="E209" s="1377"/>
      <c r="F209" s="1378"/>
      <c r="G209" s="1267"/>
      <c r="H209" s="1267"/>
      <c r="I209" s="1267"/>
      <c r="J209" s="1373"/>
      <c r="K209" s="1267"/>
      <c r="L209" s="1248"/>
      <c r="M209" s="1251"/>
      <c r="N209" s="662"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3"/>
      <c r="AW209" s="664" t="str">
        <f>IF('別紙様式2-2（４・５月分）'!O160="","",'別紙様式2-2（４・５月分）'!O160)</f>
        <v/>
      </c>
      <c r="AX209" s="1507"/>
      <c r="AY209" s="175"/>
      <c r="AZ209" s="175"/>
      <c r="BA209" s="175"/>
      <c r="BB209" s="175"/>
      <c r="BC209" s="175"/>
      <c r="BD209" s="175"/>
      <c r="BE209" s="175"/>
      <c r="BF209" s="175"/>
      <c r="BG209" s="175"/>
      <c r="BH209" s="175"/>
      <c r="BI209" s="175"/>
      <c r="BJ209" s="175"/>
      <c r="BK209" s="175"/>
      <c r="BL209" s="555"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2189</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68" t="str">
        <f t="shared" ref="AT210:AT270" si="158">IF(AV210="","",IF(V210&lt;O210,"！加算の要件上は問題ありませんが、令和６年４・５月と比較して令和６年６月に加算率が下がる計画になっています。",""))</f>
        <v/>
      </c>
      <c r="AU210" s="663"/>
      <c r="AV210" s="1493" t="str">
        <f>IF(K210&lt;&gt;"","V列に色付け","")</f>
        <v/>
      </c>
      <c r="AW210" s="664" t="str">
        <f>IF('別紙様式2-2（４・５月分）'!O161="","",'別紙様式2-2（４・５月分）'!O161)</f>
        <v/>
      </c>
      <c r="AX210" s="1507" t="str">
        <f>IF(SUM('別紙様式2-2（４・５月分）'!P161:P163)=0,"",SUM('別紙様式2-2（４・５月分）'!P161:P163))</f>
        <v/>
      </c>
      <c r="AY210" s="1506" t="str">
        <f>IFERROR(VLOOKUP(K210,【参考】数式用!$AJ$2:$AK$24,2,FALSE),"")</f>
        <v/>
      </c>
      <c r="AZ210" s="1321" t="s">
        <v>2113</v>
      </c>
      <c r="BA210" s="1321" t="s">
        <v>2114</v>
      </c>
      <c r="BB210" s="1321" t="s">
        <v>2115</v>
      </c>
      <c r="BC210" s="1321" t="s">
        <v>2116</v>
      </c>
      <c r="BD210" s="1321" t="str">
        <f>IF(AND(P210&lt;&gt;"新加算Ⅰ",P210&lt;&gt;"新加算Ⅱ",P210&lt;&gt;"新加算Ⅲ",P210&lt;&gt;"新加算Ⅳ"),P210,IF(Q212&lt;&gt;"",Q212,""))</f>
        <v/>
      </c>
      <c r="BE210" s="1321"/>
      <c r="BF210" s="1321" t="str">
        <f t="shared" ref="BF210" si="159">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55"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55"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2196</v>
      </c>
      <c r="Q212" s="1386" t="str">
        <f>IFERROR(VLOOKUP('別紙様式2-2（４・５月分）'!AR161,【参考】数式用!$AT$5:$AV$22,3,FALSE),"")</f>
        <v/>
      </c>
      <c r="R212" s="1388" t="s">
        <v>2207</v>
      </c>
      <c r="S212" s="1394" t="str">
        <f>IFERROR(VLOOKUP(K210,【参考】数式用!$A$5:$AB$27,MATCH(Q212,【参考】数式用!$B$4:$AB$4,0)+1,0),"")</f>
        <v/>
      </c>
      <c r="T212" s="1459" t="s">
        <v>231</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161">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si="116"/>
        <v/>
      </c>
      <c r="AO212" s="1356" t="str">
        <f>IF(AND(U212&lt;&gt;"",AO210=""),"新規に適用",IF(AND(U212&lt;&gt;"",AO210&lt;&gt;""),"継続で適用",""))</f>
        <v/>
      </c>
      <c r="AP212" s="1358"/>
      <c r="AQ212" s="1356" t="str">
        <f>IF(AND(U212&lt;&gt;"",AQ210=""),"新規に適用",IF(AND(U212&lt;&gt;"",AQ210&lt;&gt;""),"継続で適用",""))</f>
        <v/>
      </c>
      <c r="AR212" s="1344" t="str">
        <f t="shared" si="126"/>
        <v/>
      </c>
      <c r="AS212" s="1356" t="str">
        <f>IF(AND(U212&lt;&gt;"",AS210=""),"新規に適用",IF(AND(U212&lt;&gt;"",AS210&lt;&gt;""),"継続で適用",""))</f>
        <v/>
      </c>
      <c r="AT212" s="1331"/>
      <c r="AU212" s="663"/>
      <c r="AV212" s="1493" t="str">
        <f>IF(K210&lt;&gt;"","V列に色付け","")</f>
        <v/>
      </c>
      <c r="AW212" s="1518"/>
      <c r="AX212" s="1507"/>
      <c r="AY212" s="175"/>
      <c r="AZ212" s="175"/>
      <c r="BA212" s="175"/>
      <c r="BB212" s="175"/>
      <c r="BC212" s="175"/>
      <c r="BD212" s="175"/>
      <c r="BE212" s="175"/>
      <c r="BF212" s="175"/>
      <c r="BG212" s="175"/>
      <c r="BH212" s="175"/>
      <c r="BI212" s="175"/>
      <c r="BJ212" s="175"/>
      <c r="BK212" s="175"/>
      <c r="BL212" s="555" t="str">
        <f>G210</f>
        <v/>
      </c>
    </row>
    <row r="213" spans="1:64" ht="30" customHeight="1" thickBot="1">
      <c r="A213" s="1227"/>
      <c r="B213" s="1376"/>
      <c r="C213" s="1377"/>
      <c r="D213" s="1377"/>
      <c r="E213" s="1377"/>
      <c r="F213" s="1378"/>
      <c r="G213" s="1267"/>
      <c r="H213" s="1267"/>
      <c r="I213" s="1267"/>
      <c r="J213" s="1373"/>
      <c r="K213" s="1267"/>
      <c r="L213" s="1248"/>
      <c r="M213" s="1375"/>
      <c r="N213" s="662"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3"/>
      <c r="AW213" s="664" t="str">
        <f>IF('別紙様式2-2（４・５月分）'!O163="","",'別紙様式2-2（４・５月分）'!O163)</f>
        <v/>
      </c>
      <c r="AX213" s="1507"/>
      <c r="AY213" s="175"/>
      <c r="AZ213" s="175"/>
      <c r="BA213" s="175"/>
      <c r="BB213" s="175"/>
      <c r="BC213" s="175"/>
      <c r="BD213" s="175"/>
      <c r="BE213" s="175"/>
      <c r="BF213" s="175"/>
      <c r="BG213" s="175"/>
      <c r="BH213" s="175"/>
      <c r="BI213" s="175"/>
      <c r="BJ213" s="175"/>
      <c r="BK213" s="175"/>
      <c r="BL213" s="555"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2189</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68" t="str">
        <f t="shared" si="158"/>
        <v/>
      </c>
      <c r="AU214" s="663"/>
      <c r="AV214" s="1493" t="str">
        <f>IF(K214&lt;&gt;"","V列に色付け","")</f>
        <v/>
      </c>
      <c r="AW214" s="664" t="str">
        <f>IF('別紙様式2-2（４・５月分）'!O164="","",'別紙様式2-2（４・５月分）'!O164)</f>
        <v/>
      </c>
      <c r="AX214" s="1507" t="str">
        <f>IF(SUM('別紙様式2-2（４・５月分）'!P164:P166)=0,"",SUM('別紙様式2-2（４・５月分）'!P164:P166))</f>
        <v/>
      </c>
      <c r="AY214" s="1506" t="str">
        <f>IFERROR(VLOOKUP(K214,【参考】数式用!$AJ$2:$AK$24,2,FALSE),"")</f>
        <v/>
      </c>
      <c r="AZ214" s="1321" t="s">
        <v>2113</v>
      </c>
      <c r="BA214" s="1321" t="s">
        <v>2114</v>
      </c>
      <c r="BB214" s="1321" t="s">
        <v>2115</v>
      </c>
      <c r="BC214" s="1321" t="s">
        <v>2116</v>
      </c>
      <c r="BD214" s="1321" t="str">
        <f>IF(AND(P214&lt;&gt;"新加算Ⅰ",P214&lt;&gt;"新加算Ⅱ",P214&lt;&gt;"新加算Ⅲ",P214&lt;&gt;"新加算Ⅳ"),P214,IF(Q216&lt;&gt;"",Q216,""))</f>
        <v/>
      </c>
      <c r="BE214" s="1321"/>
      <c r="BF214" s="1321" t="str">
        <f t="shared" ref="BF214" si="163">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55"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160"/>
        <v/>
      </c>
      <c r="AU215" s="663"/>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55"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2196</v>
      </c>
      <c r="Q216" s="1386" t="str">
        <f>IFERROR(VLOOKUP('別紙様式2-2（４・５月分）'!AR164,【参考】数式用!$AT$5:$AV$22,3,FALSE),"")</f>
        <v/>
      </c>
      <c r="R216" s="1388" t="s">
        <v>2207</v>
      </c>
      <c r="S216" s="1396" t="str">
        <f>IFERROR(VLOOKUP(K214,【参考】数式用!$A$5:$AB$27,MATCH(Q216,【参考】数式用!$B$4:$AB$4,0)+1,0),"")</f>
        <v/>
      </c>
      <c r="T216" s="1459" t="s">
        <v>231</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164">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si="116"/>
        <v/>
      </c>
      <c r="AO216" s="1356" t="str">
        <f>IF(AND(U216&lt;&gt;"",AO214=""),"新規に適用",IF(AND(U216&lt;&gt;"",AO214&lt;&gt;""),"継続で適用",""))</f>
        <v/>
      </c>
      <c r="AP216" s="1358"/>
      <c r="AQ216" s="1356" t="str">
        <f>IF(AND(U216&lt;&gt;"",AQ214=""),"新規に適用",IF(AND(U216&lt;&gt;"",AQ214&lt;&gt;""),"継続で適用",""))</f>
        <v/>
      </c>
      <c r="AR216" s="1344" t="str">
        <f t="shared" si="126"/>
        <v/>
      </c>
      <c r="AS216" s="1356" t="str">
        <f>IF(AND(U216&lt;&gt;"",AS214=""),"新規に適用",IF(AND(U216&lt;&gt;"",AS214&lt;&gt;""),"継続で適用",""))</f>
        <v/>
      </c>
      <c r="AT216" s="1331"/>
      <c r="AU216" s="663"/>
      <c r="AV216" s="1493" t="str">
        <f>IF(K214&lt;&gt;"","V列に色付け","")</f>
        <v/>
      </c>
      <c r="AW216" s="1518"/>
      <c r="AX216" s="1507"/>
      <c r="AY216" s="175"/>
      <c r="AZ216" s="175"/>
      <c r="BA216" s="175"/>
      <c r="BB216" s="175"/>
      <c r="BC216" s="175"/>
      <c r="BD216" s="175"/>
      <c r="BE216" s="175"/>
      <c r="BF216" s="175"/>
      <c r="BG216" s="175"/>
      <c r="BH216" s="175"/>
      <c r="BI216" s="175"/>
      <c r="BJ216" s="175"/>
      <c r="BK216" s="175"/>
      <c r="BL216" s="555" t="str">
        <f>G214</f>
        <v/>
      </c>
    </row>
    <row r="217" spans="1:64" ht="30" customHeight="1" thickBot="1">
      <c r="A217" s="1227"/>
      <c r="B217" s="1376"/>
      <c r="C217" s="1377"/>
      <c r="D217" s="1377"/>
      <c r="E217" s="1377"/>
      <c r="F217" s="1378"/>
      <c r="G217" s="1267"/>
      <c r="H217" s="1267"/>
      <c r="I217" s="1267"/>
      <c r="J217" s="1373"/>
      <c r="K217" s="1267"/>
      <c r="L217" s="1248"/>
      <c r="M217" s="1251"/>
      <c r="N217" s="662"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3"/>
      <c r="AW217" s="664" t="str">
        <f>IF('別紙様式2-2（４・５月分）'!O166="","",'別紙様式2-2（４・５月分）'!O166)</f>
        <v/>
      </c>
      <c r="AX217" s="1507"/>
      <c r="AY217" s="175"/>
      <c r="AZ217" s="175"/>
      <c r="BA217" s="175"/>
      <c r="BB217" s="175"/>
      <c r="BC217" s="175"/>
      <c r="BD217" s="175"/>
      <c r="BE217" s="175"/>
      <c r="BF217" s="175"/>
      <c r="BG217" s="175"/>
      <c r="BH217" s="175"/>
      <c r="BI217" s="175"/>
      <c r="BJ217" s="175"/>
      <c r="BK217" s="175"/>
      <c r="BL217" s="555"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2189</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68" t="str">
        <f t="shared" si="158"/>
        <v/>
      </c>
      <c r="AU218" s="663"/>
      <c r="AV218" s="1493" t="str">
        <f>IF(K218&lt;&gt;"","V列に色付け","")</f>
        <v/>
      </c>
      <c r="AW218" s="664" t="str">
        <f>IF('別紙様式2-2（４・５月分）'!O167="","",'別紙様式2-2（４・５月分）'!O167)</f>
        <v/>
      </c>
      <c r="AX218" s="1507" t="str">
        <f>IF(SUM('別紙様式2-2（４・５月分）'!P167:P169)=0,"",SUM('別紙様式2-2（４・５月分）'!P167:P169))</f>
        <v/>
      </c>
      <c r="AY218" s="1506" t="str">
        <f>IFERROR(VLOOKUP(K218,【参考】数式用!$AJ$2:$AK$24,2,FALSE),"")</f>
        <v/>
      </c>
      <c r="AZ218" s="1321" t="s">
        <v>2113</v>
      </c>
      <c r="BA218" s="1321" t="s">
        <v>2114</v>
      </c>
      <c r="BB218" s="1321" t="s">
        <v>2115</v>
      </c>
      <c r="BC218" s="1321" t="s">
        <v>2116</v>
      </c>
      <c r="BD218" s="1321" t="str">
        <f>IF(AND(P218&lt;&gt;"新加算Ⅰ",P218&lt;&gt;"新加算Ⅱ",P218&lt;&gt;"新加算Ⅲ",P218&lt;&gt;"新加算Ⅳ"),P218,IF(Q220&lt;&gt;"",Q220,""))</f>
        <v/>
      </c>
      <c r="BE218" s="1321"/>
      <c r="BF218" s="1321" t="str">
        <f t="shared" ref="BF218" si="166">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55"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160"/>
        <v/>
      </c>
      <c r="AU219" s="663"/>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55"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2196</v>
      </c>
      <c r="Q220" s="1386" t="str">
        <f>IFERROR(VLOOKUP('別紙様式2-2（４・５月分）'!AR167,【参考】数式用!$AT$5:$AV$22,3,FALSE),"")</f>
        <v/>
      </c>
      <c r="R220" s="1388" t="s">
        <v>2207</v>
      </c>
      <c r="S220" s="1394" t="str">
        <f>IFERROR(VLOOKUP(K218,【参考】数式用!$A$5:$AB$27,MATCH(Q220,【参考】数式用!$B$4:$AB$4,0)+1,0),"")</f>
        <v/>
      </c>
      <c r="T220" s="1459" t="s">
        <v>231</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167">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AN280" si="168">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6"/>
        <v/>
      </c>
      <c r="AS220" s="1356" t="str">
        <f>IF(AND(U220&lt;&gt;"",AS218=""),"新規に適用",IF(AND(U220&lt;&gt;"",AS218&lt;&gt;""),"継続で適用",""))</f>
        <v/>
      </c>
      <c r="AT220" s="1331"/>
      <c r="AU220" s="663"/>
      <c r="AV220" s="1493" t="str">
        <f>IF(K218&lt;&gt;"","V列に色付け","")</f>
        <v/>
      </c>
      <c r="AW220" s="1518"/>
      <c r="AX220" s="1507"/>
      <c r="AY220" s="175"/>
      <c r="AZ220" s="175"/>
      <c r="BA220" s="175"/>
      <c r="BB220" s="175"/>
      <c r="BC220" s="175"/>
      <c r="BD220" s="175"/>
      <c r="BE220" s="175"/>
      <c r="BF220" s="175"/>
      <c r="BG220" s="175"/>
      <c r="BH220" s="175"/>
      <c r="BI220" s="175"/>
      <c r="BJ220" s="175"/>
      <c r="BK220" s="175"/>
      <c r="BL220" s="555" t="str">
        <f>G218</f>
        <v/>
      </c>
    </row>
    <row r="221" spans="1:64" ht="30" customHeight="1" thickBot="1">
      <c r="A221" s="1227"/>
      <c r="B221" s="1376"/>
      <c r="C221" s="1377"/>
      <c r="D221" s="1377"/>
      <c r="E221" s="1377"/>
      <c r="F221" s="1378"/>
      <c r="G221" s="1267"/>
      <c r="H221" s="1267"/>
      <c r="I221" s="1267"/>
      <c r="J221" s="1373"/>
      <c r="K221" s="1267"/>
      <c r="L221" s="1248"/>
      <c r="M221" s="1375"/>
      <c r="N221" s="662"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3"/>
      <c r="AW221" s="664" t="str">
        <f>IF('別紙様式2-2（４・５月分）'!O169="","",'別紙様式2-2（４・５月分）'!O169)</f>
        <v/>
      </c>
      <c r="AX221" s="1507"/>
      <c r="AY221" s="175"/>
      <c r="AZ221" s="175"/>
      <c r="BA221" s="175"/>
      <c r="BB221" s="175"/>
      <c r="BC221" s="175"/>
      <c r="BD221" s="175"/>
      <c r="BE221" s="175"/>
      <c r="BF221" s="175"/>
      <c r="BG221" s="175"/>
      <c r="BH221" s="175"/>
      <c r="BI221" s="175"/>
      <c r="BJ221" s="175"/>
      <c r="BK221" s="175"/>
      <c r="BL221" s="555"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2189</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68" t="str">
        <f t="shared" si="158"/>
        <v/>
      </c>
      <c r="AU222" s="663"/>
      <c r="AV222" s="1493" t="str">
        <f>IF(K222&lt;&gt;"","V列に色付け","")</f>
        <v/>
      </c>
      <c r="AW222" s="664" t="str">
        <f>IF('別紙様式2-2（４・５月分）'!O170="","",'別紙様式2-2（４・５月分）'!O170)</f>
        <v/>
      </c>
      <c r="AX222" s="1507" t="str">
        <f>IF(SUM('別紙様式2-2（４・５月分）'!P170:P172)=0,"",SUM('別紙様式2-2（４・５月分）'!P170:P172))</f>
        <v/>
      </c>
      <c r="AY222" s="1506" t="str">
        <f>IFERROR(VLOOKUP(K222,【参考】数式用!$AJ$2:$AK$24,2,FALSE),"")</f>
        <v/>
      </c>
      <c r="AZ222" s="1321" t="s">
        <v>2113</v>
      </c>
      <c r="BA222" s="1321" t="s">
        <v>2114</v>
      </c>
      <c r="BB222" s="1321" t="s">
        <v>2115</v>
      </c>
      <c r="BC222" s="1321" t="s">
        <v>2116</v>
      </c>
      <c r="BD222" s="1321" t="str">
        <f>IF(AND(P222&lt;&gt;"新加算Ⅰ",P222&lt;&gt;"新加算Ⅱ",P222&lt;&gt;"新加算Ⅲ",P222&lt;&gt;"新加算Ⅳ"),P222,IF(Q224&lt;&gt;"",Q224,""))</f>
        <v/>
      </c>
      <c r="BE222" s="1321"/>
      <c r="BF222" s="1321" t="str">
        <f t="shared" ref="BF222" si="170">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55"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160"/>
        <v/>
      </c>
      <c r="AU223" s="663"/>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55"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2196</v>
      </c>
      <c r="Q224" s="1386" t="str">
        <f>IFERROR(VLOOKUP('別紙様式2-2（４・５月分）'!AR170,【参考】数式用!$AT$5:$AV$22,3,FALSE),"")</f>
        <v/>
      </c>
      <c r="R224" s="1388" t="s">
        <v>2207</v>
      </c>
      <c r="S224" s="1396" t="str">
        <f>IFERROR(VLOOKUP(K222,【参考】数式用!$A$5:$AB$27,MATCH(Q224,【参考】数式用!$B$4:$AB$4,0)+1,0),"")</f>
        <v/>
      </c>
      <c r="T224" s="1459" t="s">
        <v>231</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171">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si="168"/>
        <v/>
      </c>
      <c r="AO224" s="1356" t="str">
        <f>IF(AND(U224&lt;&gt;"",AO222=""),"新規に適用",IF(AND(U224&lt;&gt;"",AO222&lt;&gt;""),"継続で適用",""))</f>
        <v/>
      </c>
      <c r="AP224" s="1358"/>
      <c r="AQ224" s="1356" t="str">
        <f>IF(AND(U224&lt;&gt;"",AQ222=""),"新規に適用",IF(AND(U224&lt;&gt;"",AQ222&lt;&gt;""),"継続で適用",""))</f>
        <v/>
      </c>
      <c r="AR224" s="1344" t="str">
        <f t="shared" si="126"/>
        <v/>
      </c>
      <c r="AS224" s="1356" t="str">
        <f>IF(AND(U224&lt;&gt;"",AS222=""),"新規に適用",IF(AND(U224&lt;&gt;"",AS222&lt;&gt;""),"継続で適用",""))</f>
        <v/>
      </c>
      <c r="AT224" s="1331"/>
      <c r="AU224" s="663"/>
      <c r="AV224" s="1493" t="str">
        <f>IF(K222&lt;&gt;"","V列に色付け","")</f>
        <v/>
      </c>
      <c r="AW224" s="1518"/>
      <c r="AX224" s="1507"/>
      <c r="AY224" s="175"/>
      <c r="AZ224" s="175"/>
      <c r="BA224" s="175"/>
      <c r="BB224" s="175"/>
      <c r="BC224" s="175"/>
      <c r="BD224" s="175"/>
      <c r="BE224" s="175"/>
      <c r="BF224" s="175"/>
      <c r="BG224" s="175"/>
      <c r="BH224" s="175"/>
      <c r="BI224" s="175"/>
      <c r="BJ224" s="175"/>
      <c r="BK224" s="175"/>
      <c r="BL224" s="555" t="str">
        <f>G222</f>
        <v/>
      </c>
    </row>
    <row r="225" spans="1:64" ht="30" customHeight="1" thickBot="1">
      <c r="A225" s="1227"/>
      <c r="B225" s="1376"/>
      <c r="C225" s="1377"/>
      <c r="D225" s="1377"/>
      <c r="E225" s="1377"/>
      <c r="F225" s="1378"/>
      <c r="G225" s="1267"/>
      <c r="H225" s="1267"/>
      <c r="I225" s="1267"/>
      <c r="J225" s="1373"/>
      <c r="K225" s="1267"/>
      <c r="L225" s="1248"/>
      <c r="M225" s="1251"/>
      <c r="N225" s="662"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3"/>
      <c r="AW225" s="664" t="str">
        <f>IF('別紙様式2-2（４・５月分）'!O172="","",'別紙様式2-2（４・５月分）'!O172)</f>
        <v/>
      </c>
      <c r="AX225" s="1507"/>
      <c r="AY225" s="175"/>
      <c r="AZ225" s="175"/>
      <c r="BA225" s="175"/>
      <c r="BB225" s="175"/>
      <c r="BC225" s="175"/>
      <c r="BD225" s="175"/>
      <c r="BE225" s="175"/>
      <c r="BF225" s="175"/>
      <c r="BG225" s="175"/>
      <c r="BH225" s="175"/>
      <c r="BI225" s="175"/>
      <c r="BJ225" s="175"/>
      <c r="BK225" s="175"/>
      <c r="BL225" s="555"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2189</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68" t="str">
        <f t="shared" si="158"/>
        <v/>
      </c>
      <c r="AU226" s="663"/>
      <c r="AV226" s="1493" t="str">
        <f>IF(K226&lt;&gt;"","V列に色付け","")</f>
        <v/>
      </c>
      <c r="AW226" s="664" t="str">
        <f>IF('別紙様式2-2（４・５月分）'!O173="","",'別紙様式2-2（４・５月分）'!O173)</f>
        <v/>
      </c>
      <c r="AX226" s="1507" t="str">
        <f>IF(SUM('別紙様式2-2（４・５月分）'!P173:P175)=0,"",SUM('別紙様式2-2（４・５月分）'!P173:P175))</f>
        <v/>
      </c>
      <c r="AY226" s="1506" t="str">
        <f>IFERROR(VLOOKUP(K226,【参考】数式用!$AJ$2:$AK$24,2,FALSE),"")</f>
        <v/>
      </c>
      <c r="AZ226" s="1321" t="s">
        <v>2113</v>
      </c>
      <c r="BA226" s="1321" t="s">
        <v>2114</v>
      </c>
      <c r="BB226" s="1321" t="s">
        <v>2115</v>
      </c>
      <c r="BC226" s="1321" t="s">
        <v>2116</v>
      </c>
      <c r="BD226" s="1321" t="str">
        <f>IF(AND(P226&lt;&gt;"新加算Ⅰ",P226&lt;&gt;"新加算Ⅱ",P226&lt;&gt;"新加算Ⅲ",P226&lt;&gt;"新加算Ⅳ"),P226,IF(Q228&lt;&gt;"",Q228,""))</f>
        <v/>
      </c>
      <c r="BE226" s="1321"/>
      <c r="BF226" s="1321" t="str">
        <f t="shared" ref="BF226" si="173">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55"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160"/>
        <v/>
      </c>
      <c r="AU227" s="663"/>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55"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2196</v>
      </c>
      <c r="Q228" s="1386" t="str">
        <f>IFERROR(VLOOKUP('別紙様式2-2（４・５月分）'!AR173,【参考】数式用!$AT$5:$AV$22,3,FALSE),"")</f>
        <v/>
      </c>
      <c r="R228" s="1388" t="s">
        <v>2207</v>
      </c>
      <c r="S228" s="1394" t="str">
        <f>IFERROR(VLOOKUP(K226,【参考】数式用!$A$5:$AB$27,MATCH(Q228,【参考】数式用!$B$4:$AB$4,0)+1,0),"")</f>
        <v/>
      </c>
      <c r="T228" s="1459" t="s">
        <v>231</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174">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si="168"/>
        <v/>
      </c>
      <c r="AO228" s="1356" t="str">
        <f>IF(AND(U228&lt;&gt;"",AO226=""),"新規に適用",IF(AND(U228&lt;&gt;"",AO226&lt;&gt;""),"継続で適用",""))</f>
        <v/>
      </c>
      <c r="AP228" s="1358"/>
      <c r="AQ228" s="1356" t="str">
        <f>IF(AND(U228&lt;&gt;"",AQ226=""),"新規に適用",IF(AND(U228&lt;&gt;"",AQ226&lt;&gt;""),"継続で適用",""))</f>
        <v/>
      </c>
      <c r="AR228" s="1344" t="str">
        <f t="shared" si="126"/>
        <v/>
      </c>
      <c r="AS228" s="1356" t="str">
        <f>IF(AND(U228&lt;&gt;"",AS226=""),"新規に適用",IF(AND(U228&lt;&gt;"",AS226&lt;&gt;""),"継続で適用",""))</f>
        <v/>
      </c>
      <c r="AT228" s="1331"/>
      <c r="AU228" s="663"/>
      <c r="AV228" s="1493" t="str">
        <f>IF(K226&lt;&gt;"","V列に色付け","")</f>
        <v/>
      </c>
      <c r="AW228" s="1518"/>
      <c r="AX228" s="1507"/>
      <c r="AY228" s="175"/>
      <c r="AZ228" s="175"/>
      <c r="BA228" s="175"/>
      <c r="BB228" s="175"/>
      <c r="BC228" s="175"/>
      <c r="BD228" s="175"/>
      <c r="BE228" s="175"/>
      <c r="BF228" s="175"/>
      <c r="BG228" s="175"/>
      <c r="BH228" s="175"/>
      <c r="BI228" s="175"/>
      <c r="BJ228" s="175"/>
      <c r="BK228" s="175"/>
      <c r="BL228" s="555" t="str">
        <f>G226</f>
        <v/>
      </c>
    </row>
    <row r="229" spans="1:64" ht="30" customHeight="1" thickBot="1">
      <c r="A229" s="1227"/>
      <c r="B229" s="1376"/>
      <c r="C229" s="1377"/>
      <c r="D229" s="1377"/>
      <c r="E229" s="1377"/>
      <c r="F229" s="1378"/>
      <c r="G229" s="1267"/>
      <c r="H229" s="1267"/>
      <c r="I229" s="1267"/>
      <c r="J229" s="1373"/>
      <c r="K229" s="1267"/>
      <c r="L229" s="1248"/>
      <c r="M229" s="1375"/>
      <c r="N229" s="662"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3"/>
      <c r="AW229" s="664" t="str">
        <f>IF('別紙様式2-2（４・５月分）'!O175="","",'別紙様式2-2（４・５月分）'!O175)</f>
        <v/>
      </c>
      <c r="AX229" s="1507"/>
      <c r="AY229" s="175"/>
      <c r="AZ229" s="175"/>
      <c r="BA229" s="175"/>
      <c r="BB229" s="175"/>
      <c r="BC229" s="175"/>
      <c r="BD229" s="175"/>
      <c r="BE229" s="175"/>
      <c r="BF229" s="175"/>
      <c r="BG229" s="175"/>
      <c r="BH229" s="175"/>
      <c r="BI229" s="175"/>
      <c r="BJ229" s="175"/>
      <c r="BK229" s="175"/>
      <c r="BL229" s="555"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2189</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68" t="str">
        <f t="shared" si="158"/>
        <v/>
      </c>
      <c r="AU230" s="663"/>
      <c r="AV230" s="1493" t="str">
        <f>IF(K230&lt;&gt;"","V列に色付け","")</f>
        <v/>
      </c>
      <c r="AW230" s="664" t="str">
        <f>IF('別紙様式2-2（４・５月分）'!O176="","",'別紙様式2-2（４・５月分）'!O176)</f>
        <v/>
      </c>
      <c r="AX230" s="1507" t="str">
        <f>IF(SUM('別紙様式2-2（４・５月分）'!P176:P178)=0,"",SUM('別紙様式2-2（４・５月分）'!P176:P178))</f>
        <v/>
      </c>
      <c r="AY230" s="1506" t="str">
        <f>IFERROR(VLOOKUP(K230,【参考】数式用!$AJ$2:$AK$24,2,FALSE),"")</f>
        <v/>
      </c>
      <c r="AZ230" s="1321" t="s">
        <v>2113</v>
      </c>
      <c r="BA230" s="1321" t="s">
        <v>2114</v>
      </c>
      <c r="BB230" s="1321" t="s">
        <v>2115</v>
      </c>
      <c r="BC230" s="1321" t="s">
        <v>2116</v>
      </c>
      <c r="BD230" s="1321" t="str">
        <f>IF(AND(P230&lt;&gt;"新加算Ⅰ",P230&lt;&gt;"新加算Ⅱ",P230&lt;&gt;"新加算Ⅲ",P230&lt;&gt;"新加算Ⅳ"),P230,IF(Q232&lt;&gt;"",Q232,""))</f>
        <v/>
      </c>
      <c r="BE230" s="1321"/>
      <c r="BF230" s="1321" t="str">
        <f t="shared" ref="BF230" si="176">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55"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160"/>
        <v/>
      </c>
      <c r="AU231" s="663"/>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55"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2196</v>
      </c>
      <c r="Q232" s="1386" t="str">
        <f>IFERROR(VLOOKUP('別紙様式2-2（４・５月分）'!AR176,【参考】数式用!$AT$5:$AV$22,3,FALSE),"")</f>
        <v/>
      </c>
      <c r="R232" s="1388" t="s">
        <v>2207</v>
      </c>
      <c r="S232" s="1396" t="str">
        <f>IFERROR(VLOOKUP(K230,【参考】数式用!$A$5:$AB$27,MATCH(Q232,【参考】数式用!$B$4:$AB$4,0)+1,0),"")</f>
        <v/>
      </c>
      <c r="T232" s="1459" t="s">
        <v>231</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177">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si="168"/>
        <v/>
      </c>
      <c r="AO232" s="1356" t="str">
        <f>IF(AND(U232&lt;&gt;"",AO230=""),"新規に適用",IF(AND(U232&lt;&gt;"",AO230&lt;&gt;""),"継続で適用",""))</f>
        <v/>
      </c>
      <c r="AP232" s="1358"/>
      <c r="AQ232" s="1356"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3"/>
      <c r="AV232" s="1493" t="str">
        <f>IF(K230&lt;&gt;"","V列に色付け","")</f>
        <v/>
      </c>
      <c r="AW232" s="1518"/>
      <c r="AX232" s="1507"/>
      <c r="AY232" s="175"/>
      <c r="AZ232" s="175"/>
      <c r="BA232" s="175"/>
      <c r="BB232" s="175"/>
      <c r="BC232" s="175"/>
      <c r="BD232" s="175"/>
      <c r="BE232" s="175"/>
      <c r="BF232" s="175"/>
      <c r="BG232" s="175"/>
      <c r="BH232" s="175"/>
      <c r="BI232" s="175"/>
      <c r="BJ232" s="175"/>
      <c r="BK232" s="175"/>
      <c r="BL232" s="555" t="str">
        <f>G230</f>
        <v/>
      </c>
    </row>
    <row r="233" spans="1:64" ht="30" customHeight="1" thickBot="1">
      <c r="A233" s="1227"/>
      <c r="B233" s="1376"/>
      <c r="C233" s="1377"/>
      <c r="D233" s="1377"/>
      <c r="E233" s="1377"/>
      <c r="F233" s="1378"/>
      <c r="G233" s="1267"/>
      <c r="H233" s="1267"/>
      <c r="I233" s="1267"/>
      <c r="J233" s="1373"/>
      <c r="K233" s="1267"/>
      <c r="L233" s="1248"/>
      <c r="M233" s="1251"/>
      <c r="N233" s="662"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3"/>
      <c r="AW233" s="664" t="str">
        <f>IF('別紙様式2-2（４・５月分）'!O178="","",'別紙様式2-2（４・５月分）'!O178)</f>
        <v/>
      </c>
      <c r="AX233" s="1507"/>
      <c r="AY233" s="175"/>
      <c r="AZ233" s="175"/>
      <c r="BA233" s="175"/>
      <c r="BB233" s="175"/>
      <c r="BC233" s="175"/>
      <c r="BD233" s="175"/>
      <c r="BE233" s="175"/>
      <c r="BF233" s="175"/>
      <c r="BG233" s="175"/>
      <c r="BH233" s="175"/>
      <c r="BI233" s="175"/>
      <c r="BJ233" s="175"/>
      <c r="BK233" s="175"/>
      <c r="BL233" s="555"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2189</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68" t="str">
        <f t="shared" si="158"/>
        <v/>
      </c>
      <c r="AU234" s="663"/>
      <c r="AV234" s="1493" t="str">
        <f>IF(K234&lt;&gt;"","V列に色付け","")</f>
        <v/>
      </c>
      <c r="AW234" s="664" t="str">
        <f>IF('別紙様式2-2（４・５月分）'!O179="","",'別紙様式2-2（４・５月分）'!O179)</f>
        <v/>
      </c>
      <c r="AX234" s="1507" t="str">
        <f>IF(SUM('別紙様式2-2（４・５月分）'!P179:P181)=0,"",SUM('別紙様式2-2（４・５月分）'!P179:P181))</f>
        <v/>
      </c>
      <c r="AY234" s="1506" t="str">
        <f>IFERROR(VLOOKUP(K234,【参考】数式用!$AJ$2:$AK$24,2,FALSE),"")</f>
        <v/>
      </c>
      <c r="AZ234" s="1321" t="s">
        <v>2113</v>
      </c>
      <c r="BA234" s="1321" t="s">
        <v>2114</v>
      </c>
      <c r="BB234" s="1321" t="s">
        <v>2115</v>
      </c>
      <c r="BC234" s="1321" t="s">
        <v>2116</v>
      </c>
      <c r="BD234" s="1321" t="str">
        <f>IF(AND(P234&lt;&gt;"新加算Ⅰ",P234&lt;&gt;"新加算Ⅱ",P234&lt;&gt;"新加算Ⅲ",P234&lt;&gt;"新加算Ⅳ"),P234,IF(Q236&lt;&gt;"",Q236,""))</f>
        <v/>
      </c>
      <c r="BE234" s="1321"/>
      <c r="BF234" s="1321" t="str">
        <f t="shared" ref="BF234" si="180">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55"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160"/>
        <v/>
      </c>
      <c r="AU235" s="663"/>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55"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2196</v>
      </c>
      <c r="Q236" s="1386" t="str">
        <f>IFERROR(VLOOKUP('別紙様式2-2（４・５月分）'!AR179,【参考】数式用!$AT$5:$AV$22,3,FALSE),"")</f>
        <v/>
      </c>
      <c r="R236" s="1388" t="s">
        <v>2207</v>
      </c>
      <c r="S236" s="1394" t="str">
        <f>IFERROR(VLOOKUP(K234,【参考】数式用!$A$5:$AB$27,MATCH(Q236,【参考】数式用!$B$4:$AB$4,0)+1,0),"")</f>
        <v/>
      </c>
      <c r="T236" s="1459" t="s">
        <v>231</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181">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si="168"/>
        <v/>
      </c>
      <c r="AO236" s="1356" t="str">
        <f>IF(AND(U236&lt;&gt;"",AO234=""),"新規に適用",IF(AND(U236&lt;&gt;"",AO234&lt;&gt;""),"継続で適用",""))</f>
        <v/>
      </c>
      <c r="AP236" s="1358"/>
      <c r="AQ236" s="1356" t="str">
        <f>IF(AND(U236&lt;&gt;"",AQ234=""),"新規に適用",IF(AND(U236&lt;&gt;"",AQ234&lt;&gt;""),"継続で適用",""))</f>
        <v/>
      </c>
      <c r="AR236" s="1344" t="str">
        <f t="shared" si="178"/>
        <v/>
      </c>
      <c r="AS236" s="1356" t="str">
        <f>IF(AND(U236&lt;&gt;"",AS234=""),"新規に適用",IF(AND(U236&lt;&gt;"",AS234&lt;&gt;""),"継続で適用",""))</f>
        <v/>
      </c>
      <c r="AT236" s="1331"/>
      <c r="AU236" s="663"/>
      <c r="AV236" s="1493" t="str">
        <f>IF(K234&lt;&gt;"","V列に色付け","")</f>
        <v/>
      </c>
      <c r="AW236" s="1518"/>
      <c r="AX236" s="1507"/>
      <c r="AY236" s="175"/>
      <c r="AZ236" s="175"/>
      <c r="BA236" s="175"/>
      <c r="BB236" s="175"/>
      <c r="BC236" s="175"/>
      <c r="BD236" s="175"/>
      <c r="BE236" s="175"/>
      <c r="BF236" s="175"/>
      <c r="BG236" s="175"/>
      <c r="BH236" s="175"/>
      <c r="BI236" s="175"/>
      <c r="BJ236" s="175"/>
      <c r="BK236" s="175"/>
      <c r="BL236" s="555" t="str">
        <f>G234</f>
        <v/>
      </c>
    </row>
    <row r="237" spans="1:64" ht="30" customHeight="1" thickBot="1">
      <c r="A237" s="1227"/>
      <c r="B237" s="1376"/>
      <c r="C237" s="1377"/>
      <c r="D237" s="1377"/>
      <c r="E237" s="1377"/>
      <c r="F237" s="1378"/>
      <c r="G237" s="1267"/>
      <c r="H237" s="1267"/>
      <c r="I237" s="1267"/>
      <c r="J237" s="1373"/>
      <c r="K237" s="1267"/>
      <c r="L237" s="1248"/>
      <c r="M237" s="1375"/>
      <c r="N237" s="662"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3"/>
      <c r="AW237" s="664" t="str">
        <f>IF('別紙様式2-2（４・５月分）'!O181="","",'別紙様式2-2（４・５月分）'!O181)</f>
        <v/>
      </c>
      <c r="AX237" s="1507"/>
      <c r="AY237" s="175"/>
      <c r="AZ237" s="175"/>
      <c r="BA237" s="175"/>
      <c r="BB237" s="175"/>
      <c r="BC237" s="175"/>
      <c r="BD237" s="175"/>
      <c r="BE237" s="175"/>
      <c r="BF237" s="175"/>
      <c r="BG237" s="175"/>
      <c r="BH237" s="175"/>
      <c r="BI237" s="175"/>
      <c r="BJ237" s="175"/>
      <c r="BK237" s="175"/>
      <c r="BL237" s="555"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2189</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68" t="str">
        <f t="shared" si="158"/>
        <v/>
      </c>
      <c r="AU238" s="663"/>
      <c r="AV238" s="1493" t="str">
        <f>IF(K238&lt;&gt;"","V列に色付け","")</f>
        <v/>
      </c>
      <c r="AW238" s="664" t="str">
        <f>IF('別紙様式2-2（４・５月分）'!O182="","",'別紙様式2-2（４・５月分）'!O182)</f>
        <v/>
      </c>
      <c r="AX238" s="1507" t="str">
        <f>IF(SUM('別紙様式2-2（４・５月分）'!P182:P184)=0,"",SUM('別紙様式2-2（４・５月分）'!P182:P184))</f>
        <v/>
      </c>
      <c r="AY238" s="1506" t="str">
        <f>IFERROR(VLOOKUP(K238,【参考】数式用!$AJ$2:$AK$24,2,FALSE),"")</f>
        <v/>
      </c>
      <c r="AZ238" s="1321" t="s">
        <v>2113</v>
      </c>
      <c r="BA238" s="1321" t="s">
        <v>2114</v>
      </c>
      <c r="BB238" s="1321" t="s">
        <v>2115</v>
      </c>
      <c r="BC238" s="1321" t="s">
        <v>2116</v>
      </c>
      <c r="BD238" s="1321" t="str">
        <f>IF(AND(P238&lt;&gt;"新加算Ⅰ",P238&lt;&gt;"新加算Ⅱ",P238&lt;&gt;"新加算Ⅲ",P238&lt;&gt;"新加算Ⅳ"),P238,IF(Q240&lt;&gt;"",Q240,""))</f>
        <v/>
      </c>
      <c r="BE238" s="1321"/>
      <c r="BF238" s="1321" t="str">
        <f t="shared" ref="BF238" si="183">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55"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160"/>
        <v/>
      </c>
      <c r="AU239" s="663"/>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55"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2196</v>
      </c>
      <c r="Q240" s="1386" t="str">
        <f>IFERROR(VLOOKUP('別紙様式2-2（４・５月分）'!AR182,【参考】数式用!$AT$5:$AV$22,3,FALSE),"")</f>
        <v/>
      </c>
      <c r="R240" s="1388" t="s">
        <v>2207</v>
      </c>
      <c r="S240" s="1394" t="str">
        <f>IFERROR(VLOOKUP(K238,【参考】数式用!$A$5:$AB$27,MATCH(Q240,【参考】数式用!$B$4:$AB$4,0)+1,0),"")</f>
        <v/>
      </c>
      <c r="T240" s="1459" t="s">
        <v>231</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184">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si="168"/>
        <v/>
      </c>
      <c r="AO240" s="1356" t="str">
        <f>IF(AND(U240&lt;&gt;"",AO238=""),"新規に適用",IF(AND(U240&lt;&gt;"",AO238&lt;&gt;""),"継続で適用",""))</f>
        <v/>
      </c>
      <c r="AP240" s="1358"/>
      <c r="AQ240" s="1356" t="str">
        <f>IF(AND(U240&lt;&gt;"",AQ238=""),"新規に適用",IF(AND(U240&lt;&gt;"",AQ238&lt;&gt;""),"継続で適用",""))</f>
        <v/>
      </c>
      <c r="AR240" s="1344" t="str">
        <f t="shared" si="178"/>
        <v/>
      </c>
      <c r="AS240" s="1356" t="str">
        <f>IF(AND(U240&lt;&gt;"",AS238=""),"新規に適用",IF(AND(U240&lt;&gt;"",AS238&lt;&gt;""),"継続で適用",""))</f>
        <v/>
      </c>
      <c r="AT240" s="1331"/>
      <c r="AU240" s="663"/>
      <c r="AV240" s="1493" t="str">
        <f>IF(K238&lt;&gt;"","V列に色付け","")</f>
        <v/>
      </c>
      <c r="AW240" s="1518"/>
      <c r="AX240" s="1507"/>
      <c r="AY240" s="175"/>
      <c r="AZ240" s="175"/>
      <c r="BA240" s="175"/>
      <c r="BB240" s="175"/>
      <c r="BC240" s="175"/>
      <c r="BD240" s="175"/>
      <c r="BE240" s="175"/>
      <c r="BF240" s="175"/>
      <c r="BG240" s="175"/>
      <c r="BH240" s="175"/>
      <c r="BI240" s="175"/>
      <c r="BJ240" s="175"/>
      <c r="BK240" s="175"/>
      <c r="BL240" s="555" t="str">
        <f>G238</f>
        <v/>
      </c>
    </row>
    <row r="241" spans="1:64" ht="30" customHeight="1" thickBot="1">
      <c r="A241" s="1227"/>
      <c r="B241" s="1376"/>
      <c r="C241" s="1377"/>
      <c r="D241" s="1377"/>
      <c r="E241" s="1377"/>
      <c r="F241" s="1378"/>
      <c r="G241" s="1267"/>
      <c r="H241" s="1267"/>
      <c r="I241" s="1267"/>
      <c r="J241" s="1373"/>
      <c r="K241" s="1267"/>
      <c r="L241" s="1248"/>
      <c r="M241" s="1375"/>
      <c r="N241" s="662"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3"/>
      <c r="AW241" s="664" t="str">
        <f>IF('別紙様式2-2（４・５月分）'!O184="","",'別紙様式2-2（４・５月分）'!O184)</f>
        <v/>
      </c>
      <c r="AX241" s="1507"/>
      <c r="AY241" s="175"/>
      <c r="AZ241" s="175"/>
      <c r="BA241" s="175"/>
      <c r="BB241" s="175"/>
      <c r="BC241" s="175"/>
      <c r="BD241" s="175"/>
      <c r="BE241" s="175"/>
      <c r="BF241" s="175"/>
      <c r="BG241" s="175"/>
      <c r="BH241" s="175"/>
      <c r="BI241" s="175"/>
      <c r="BJ241" s="175"/>
      <c r="BK241" s="175"/>
      <c r="BL241" s="555"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2189</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68" t="str">
        <f t="shared" si="158"/>
        <v/>
      </c>
      <c r="AU242" s="663"/>
      <c r="AV242" s="1493" t="str">
        <f>IF(K242&lt;&gt;"","V列に色付け","")</f>
        <v/>
      </c>
      <c r="AW242" s="664" t="str">
        <f>IF('別紙様式2-2（４・５月分）'!O185="","",'別紙様式2-2（４・５月分）'!O185)</f>
        <v/>
      </c>
      <c r="AX242" s="1507" t="str">
        <f>IF(SUM('別紙様式2-2（４・５月分）'!P185:P187)=0,"",SUM('別紙様式2-2（４・５月分）'!P185:P187))</f>
        <v/>
      </c>
      <c r="AY242" s="1506" t="str">
        <f>IFERROR(VLOOKUP(K242,【参考】数式用!$AJ$2:$AK$24,2,FALSE),"")</f>
        <v/>
      </c>
      <c r="AZ242" s="1321" t="s">
        <v>2113</v>
      </c>
      <c r="BA242" s="1321" t="s">
        <v>2114</v>
      </c>
      <c r="BB242" s="1321" t="s">
        <v>2115</v>
      </c>
      <c r="BC242" s="1321" t="s">
        <v>2116</v>
      </c>
      <c r="BD242" s="1321" t="str">
        <f>IF(AND(P242&lt;&gt;"新加算Ⅰ",P242&lt;&gt;"新加算Ⅱ",P242&lt;&gt;"新加算Ⅲ",P242&lt;&gt;"新加算Ⅳ"),P242,IF(Q244&lt;&gt;"",Q244,""))</f>
        <v/>
      </c>
      <c r="BE242" s="1321"/>
      <c r="BF242" s="1321" t="str">
        <f t="shared" ref="BF242" si="18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55"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160"/>
        <v/>
      </c>
      <c r="AU243" s="663"/>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55"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2196</v>
      </c>
      <c r="Q244" s="1386" t="str">
        <f>IFERROR(VLOOKUP('別紙様式2-2（４・５月分）'!AR185,【参考】数式用!$AT$5:$AV$22,3,FALSE),"")</f>
        <v/>
      </c>
      <c r="R244" s="1388" t="s">
        <v>2207</v>
      </c>
      <c r="S244" s="1396" t="str">
        <f>IFERROR(VLOOKUP(K242,【参考】数式用!$A$5:$AB$27,MATCH(Q244,【参考】数式用!$B$4:$AB$4,0)+1,0),"")</f>
        <v/>
      </c>
      <c r="T244" s="1459" t="s">
        <v>231</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18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si="168"/>
        <v/>
      </c>
      <c r="AO244" s="1356" t="str">
        <f>IF(AND(U244&lt;&gt;"",AO242=""),"新規に適用",IF(AND(U244&lt;&gt;"",AO242&lt;&gt;""),"継続で適用",""))</f>
        <v/>
      </c>
      <c r="AP244" s="1358"/>
      <c r="AQ244" s="1356" t="str">
        <f>IF(AND(U244&lt;&gt;"",AQ242=""),"新規に適用",IF(AND(U244&lt;&gt;"",AQ242&lt;&gt;""),"継続で適用",""))</f>
        <v/>
      </c>
      <c r="AR244" s="1344" t="str">
        <f t="shared" si="178"/>
        <v/>
      </c>
      <c r="AS244" s="1356" t="str">
        <f>IF(AND(U244&lt;&gt;"",AS242=""),"新規に適用",IF(AND(U244&lt;&gt;"",AS242&lt;&gt;""),"継続で適用",""))</f>
        <v/>
      </c>
      <c r="AT244" s="1331"/>
      <c r="AU244" s="663"/>
      <c r="AV244" s="1493" t="str">
        <f>IF(K242&lt;&gt;"","V列に色付け","")</f>
        <v/>
      </c>
      <c r="AW244" s="1518"/>
      <c r="AX244" s="1507"/>
      <c r="AY244" s="175"/>
      <c r="AZ244" s="175"/>
      <c r="BA244" s="175"/>
      <c r="BB244" s="175"/>
      <c r="BC244" s="175"/>
      <c r="BD244" s="175"/>
      <c r="BE244" s="175"/>
      <c r="BF244" s="175"/>
      <c r="BG244" s="175"/>
      <c r="BH244" s="175"/>
      <c r="BI244" s="175"/>
      <c r="BJ244" s="175"/>
      <c r="BK244" s="175"/>
      <c r="BL244" s="555" t="str">
        <f>G242</f>
        <v/>
      </c>
    </row>
    <row r="245" spans="1:64" ht="30" customHeight="1" thickBot="1">
      <c r="A245" s="1227"/>
      <c r="B245" s="1376"/>
      <c r="C245" s="1377"/>
      <c r="D245" s="1377"/>
      <c r="E245" s="1377"/>
      <c r="F245" s="1378"/>
      <c r="G245" s="1267"/>
      <c r="H245" s="1267"/>
      <c r="I245" s="1267"/>
      <c r="J245" s="1373"/>
      <c r="K245" s="1267"/>
      <c r="L245" s="1248"/>
      <c r="M245" s="1251"/>
      <c r="N245" s="662"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3"/>
      <c r="AW245" s="664" t="str">
        <f>IF('別紙様式2-2（４・５月分）'!O187="","",'別紙様式2-2（４・５月分）'!O187)</f>
        <v/>
      </c>
      <c r="AX245" s="1507"/>
      <c r="AY245" s="175"/>
      <c r="AZ245" s="175"/>
      <c r="BA245" s="175"/>
      <c r="BB245" s="175"/>
      <c r="BC245" s="175"/>
      <c r="BD245" s="175"/>
      <c r="BE245" s="175"/>
      <c r="BF245" s="175"/>
      <c r="BG245" s="175"/>
      <c r="BH245" s="175"/>
      <c r="BI245" s="175"/>
      <c r="BJ245" s="175"/>
      <c r="BK245" s="175"/>
      <c r="BL245" s="555"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2189</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68" t="str">
        <f t="shared" si="158"/>
        <v/>
      </c>
      <c r="AU246" s="663"/>
      <c r="AV246" s="1493" t="str">
        <f>IF(K246&lt;&gt;"","V列に色付け","")</f>
        <v/>
      </c>
      <c r="AW246" s="664" t="str">
        <f>IF('別紙様式2-2（４・５月分）'!O188="","",'別紙様式2-2（４・５月分）'!O188)</f>
        <v/>
      </c>
      <c r="AX246" s="1507" t="str">
        <f>IF(SUM('別紙様式2-2（４・５月分）'!P188:P190)=0,"",SUM('別紙様式2-2（４・５月分）'!P188:P190))</f>
        <v/>
      </c>
      <c r="AY246" s="1506" t="str">
        <f>IFERROR(VLOOKUP(K246,【参考】数式用!$AJ$2:$AK$24,2,FALSE),"")</f>
        <v/>
      </c>
      <c r="AZ246" s="1321" t="s">
        <v>2113</v>
      </c>
      <c r="BA246" s="1321" t="s">
        <v>2114</v>
      </c>
      <c r="BB246" s="1321" t="s">
        <v>2115</v>
      </c>
      <c r="BC246" s="1321" t="s">
        <v>2116</v>
      </c>
      <c r="BD246" s="1321" t="str">
        <f>IF(AND(P246&lt;&gt;"新加算Ⅰ",P246&lt;&gt;"新加算Ⅱ",P246&lt;&gt;"新加算Ⅲ",P246&lt;&gt;"新加算Ⅳ"),P246,IF(Q248&lt;&gt;"",Q248,""))</f>
        <v/>
      </c>
      <c r="BE246" s="1321"/>
      <c r="BF246" s="1321" t="str">
        <f t="shared" ref="BF246" si="189">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55"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160"/>
        <v/>
      </c>
      <c r="AU247" s="663"/>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55"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2196</v>
      </c>
      <c r="Q248" s="1386" t="str">
        <f>IFERROR(VLOOKUP('別紙様式2-2（４・５月分）'!AR188,【参考】数式用!$AT$5:$AV$22,3,FALSE),"")</f>
        <v/>
      </c>
      <c r="R248" s="1388" t="s">
        <v>2207</v>
      </c>
      <c r="S248" s="1394" t="str">
        <f>IFERROR(VLOOKUP(K246,【参考】数式用!$A$5:$AB$27,MATCH(Q248,【参考】数式用!$B$4:$AB$4,0)+1,0),"")</f>
        <v/>
      </c>
      <c r="T248" s="1459" t="s">
        <v>231</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190">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si="168"/>
        <v/>
      </c>
      <c r="AO248" s="1356" t="str">
        <f>IF(AND(U248&lt;&gt;"",AO246=""),"新規に適用",IF(AND(U248&lt;&gt;"",AO246&lt;&gt;""),"継続で適用",""))</f>
        <v/>
      </c>
      <c r="AP248" s="1358"/>
      <c r="AQ248" s="1356" t="str">
        <f>IF(AND(U248&lt;&gt;"",AQ246=""),"新規に適用",IF(AND(U248&lt;&gt;"",AQ246&lt;&gt;""),"継続で適用",""))</f>
        <v/>
      </c>
      <c r="AR248" s="1344" t="str">
        <f t="shared" si="178"/>
        <v/>
      </c>
      <c r="AS248" s="1356" t="str">
        <f>IF(AND(U248&lt;&gt;"",AS246=""),"新規に適用",IF(AND(U248&lt;&gt;"",AS246&lt;&gt;""),"継続で適用",""))</f>
        <v/>
      </c>
      <c r="AT248" s="1331"/>
      <c r="AU248" s="663"/>
      <c r="AV248" s="1493" t="str">
        <f>IF(K246&lt;&gt;"","V列に色付け","")</f>
        <v/>
      </c>
      <c r="AW248" s="1518"/>
      <c r="AX248" s="1507"/>
      <c r="AY248" s="175"/>
      <c r="AZ248" s="175"/>
      <c r="BA248" s="175"/>
      <c r="BB248" s="175"/>
      <c r="BC248" s="175"/>
      <c r="BD248" s="175"/>
      <c r="BE248" s="175"/>
      <c r="BF248" s="175"/>
      <c r="BG248" s="175"/>
      <c r="BH248" s="175"/>
      <c r="BI248" s="175"/>
      <c r="BJ248" s="175"/>
      <c r="BK248" s="175"/>
      <c r="BL248" s="555" t="str">
        <f>G246</f>
        <v/>
      </c>
    </row>
    <row r="249" spans="1:64" ht="30" customHeight="1" thickBot="1">
      <c r="A249" s="1227"/>
      <c r="B249" s="1376"/>
      <c r="C249" s="1377"/>
      <c r="D249" s="1377"/>
      <c r="E249" s="1377"/>
      <c r="F249" s="1378"/>
      <c r="G249" s="1267"/>
      <c r="H249" s="1267"/>
      <c r="I249" s="1267"/>
      <c r="J249" s="1373"/>
      <c r="K249" s="1267"/>
      <c r="L249" s="1248"/>
      <c r="M249" s="1375"/>
      <c r="N249" s="662"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3"/>
      <c r="AW249" s="664" t="str">
        <f>IF('別紙様式2-2（４・５月分）'!O190="","",'別紙様式2-2（４・５月分）'!O190)</f>
        <v/>
      </c>
      <c r="AX249" s="1507"/>
      <c r="AY249" s="175"/>
      <c r="AZ249" s="175"/>
      <c r="BA249" s="175"/>
      <c r="BB249" s="175"/>
      <c r="BC249" s="175"/>
      <c r="BD249" s="175"/>
      <c r="BE249" s="175"/>
      <c r="BF249" s="175"/>
      <c r="BG249" s="175"/>
      <c r="BH249" s="175"/>
      <c r="BI249" s="175"/>
      <c r="BJ249" s="175"/>
      <c r="BK249" s="175"/>
      <c r="BL249" s="555"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2189</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68" t="str">
        <f t="shared" si="158"/>
        <v/>
      </c>
      <c r="AU250" s="663"/>
      <c r="AV250" s="1493" t="str">
        <f>IF(K250&lt;&gt;"","V列に色付け","")</f>
        <v/>
      </c>
      <c r="AW250" s="664" t="str">
        <f>IF('別紙様式2-2（４・５月分）'!O191="","",'別紙様式2-2（４・５月分）'!O191)</f>
        <v/>
      </c>
      <c r="AX250" s="1507" t="str">
        <f>IF(SUM('別紙様式2-2（４・５月分）'!P191:P193)=0,"",SUM('別紙様式2-2（４・５月分）'!P191:P193))</f>
        <v/>
      </c>
      <c r="AY250" s="1506" t="str">
        <f>IFERROR(VLOOKUP(K250,【参考】数式用!$AJ$2:$AK$24,2,FALSE),"")</f>
        <v/>
      </c>
      <c r="AZ250" s="1321" t="s">
        <v>2113</v>
      </c>
      <c r="BA250" s="1321" t="s">
        <v>2114</v>
      </c>
      <c r="BB250" s="1321" t="s">
        <v>2115</v>
      </c>
      <c r="BC250" s="1321" t="s">
        <v>2116</v>
      </c>
      <c r="BD250" s="1321" t="str">
        <f>IF(AND(P250&lt;&gt;"新加算Ⅰ",P250&lt;&gt;"新加算Ⅱ",P250&lt;&gt;"新加算Ⅲ",P250&lt;&gt;"新加算Ⅳ"),P250,IF(Q252&lt;&gt;"",Q252,""))</f>
        <v/>
      </c>
      <c r="BE250" s="1321"/>
      <c r="BF250" s="1321" t="str">
        <f t="shared" ref="BF250" si="192">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55"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160"/>
        <v/>
      </c>
      <c r="AU251" s="663"/>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55"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2196</v>
      </c>
      <c r="Q252" s="1386" t="str">
        <f>IFERROR(VLOOKUP('別紙様式2-2（４・５月分）'!AR191,【参考】数式用!$AT$5:$AV$22,3,FALSE),"")</f>
        <v/>
      </c>
      <c r="R252" s="1388" t="s">
        <v>2207</v>
      </c>
      <c r="S252" s="1396" t="str">
        <f>IFERROR(VLOOKUP(K250,【参考】数式用!$A$5:$AB$27,MATCH(Q252,【参考】数式用!$B$4:$AB$4,0)+1,0),"")</f>
        <v/>
      </c>
      <c r="T252" s="1459" t="s">
        <v>231</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193">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si="168"/>
        <v/>
      </c>
      <c r="AO252" s="1356" t="str">
        <f>IF(AND(U252&lt;&gt;"",AO250=""),"新規に適用",IF(AND(U252&lt;&gt;"",AO250&lt;&gt;""),"継続で適用",""))</f>
        <v/>
      </c>
      <c r="AP252" s="1358"/>
      <c r="AQ252" s="1356" t="str">
        <f>IF(AND(U252&lt;&gt;"",AQ250=""),"新規に適用",IF(AND(U252&lt;&gt;"",AQ250&lt;&gt;""),"継続で適用",""))</f>
        <v/>
      </c>
      <c r="AR252" s="1344" t="str">
        <f t="shared" si="178"/>
        <v/>
      </c>
      <c r="AS252" s="1356" t="str">
        <f>IF(AND(U252&lt;&gt;"",AS250=""),"新規に適用",IF(AND(U252&lt;&gt;"",AS250&lt;&gt;""),"継続で適用",""))</f>
        <v/>
      </c>
      <c r="AT252" s="1331"/>
      <c r="AU252" s="663"/>
      <c r="AV252" s="1493" t="str">
        <f>IF(K250&lt;&gt;"","V列に色付け","")</f>
        <v/>
      </c>
      <c r="AW252" s="1518"/>
      <c r="AX252" s="1507"/>
      <c r="AY252" s="175"/>
      <c r="AZ252" s="175"/>
      <c r="BA252" s="175"/>
      <c r="BB252" s="175"/>
      <c r="BC252" s="175"/>
      <c r="BD252" s="175"/>
      <c r="BE252" s="175"/>
      <c r="BF252" s="175"/>
      <c r="BG252" s="175"/>
      <c r="BH252" s="175"/>
      <c r="BI252" s="175"/>
      <c r="BJ252" s="175"/>
      <c r="BK252" s="175"/>
      <c r="BL252" s="555" t="str">
        <f>G250</f>
        <v/>
      </c>
    </row>
    <row r="253" spans="1:64" ht="30" customHeight="1" thickBot="1">
      <c r="A253" s="1227"/>
      <c r="B253" s="1376"/>
      <c r="C253" s="1377"/>
      <c r="D253" s="1377"/>
      <c r="E253" s="1377"/>
      <c r="F253" s="1378"/>
      <c r="G253" s="1267"/>
      <c r="H253" s="1267"/>
      <c r="I253" s="1267"/>
      <c r="J253" s="1373"/>
      <c r="K253" s="1267"/>
      <c r="L253" s="1248"/>
      <c r="M253" s="1251"/>
      <c r="N253" s="662"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3"/>
      <c r="AW253" s="664" t="str">
        <f>IF('別紙様式2-2（４・５月分）'!O193="","",'別紙様式2-2（４・５月分）'!O193)</f>
        <v/>
      </c>
      <c r="AX253" s="1507"/>
      <c r="AY253" s="175"/>
      <c r="AZ253" s="175"/>
      <c r="BA253" s="175"/>
      <c r="BB253" s="175"/>
      <c r="BC253" s="175"/>
      <c r="BD253" s="175"/>
      <c r="BE253" s="175"/>
      <c r="BF253" s="175"/>
      <c r="BG253" s="175"/>
      <c r="BH253" s="175"/>
      <c r="BI253" s="175"/>
      <c r="BJ253" s="175"/>
      <c r="BK253" s="175"/>
      <c r="BL253" s="555"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2189</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68" t="str">
        <f t="shared" si="158"/>
        <v/>
      </c>
      <c r="AU254" s="663"/>
      <c r="AV254" s="1493" t="str">
        <f>IF(K254&lt;&gt;"","V列に色付け","")</f>
        <v/>
      </c>
      <c r="AW254" s="664" t="str">
        <f>IF('別紙様式2-2（４・５月分）'!O194="","",'別紙様式2-2（４・５月分）'!O194)</f>
        <v/>
      </c>
      <c r="AX254" s="1507" t="str">
        <f>IF(SUM('別紙様式2-2（４・５月分）'!P194:P196)=0,"",SUM('別紙様式2-2（４・５月分）'!P194:P196))</f>
        <v/>
      </c>
      <c r="AY254" s="1506" t="str">
        <f>IFERROR(VLOOKUP(K254,【参考】数式用!$AJ$2:$AK$24,2,FALSE),"")</f>
        <v/>
      </c>
      <c r="AZ254" s="1321" t="s">
        <v>2113</v>
      </c>
      <c r="BA254" s="1321" t="s">
        <v>2114</v>
      </c>
      <c r="BB254" s="1321" t="s">
        <v>2115</v>
      </c>
      <c r="BC254" s="1321" t="s">
        <v>2116</v>
      </c>
      <c r="BD254" s="1321" t="str">
        <f>IF(AND(P254&lt;&gt;"新加算Ⅰ",P254&lt;&gt;"新加算Ⅱ",P254&lt;&gt;"新加算Ⅲ",P254&lt;&gt;"新加算Ⅳ"),P254,IF(Q256&lt;&gt;"",Q256,""))</f>
        <v/>
      </c>
      <c r="BE254" s="1321"/>
      <c r="BF254" s="1321" t="str">
        <f t="shared" ref="BF254" si="195">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55"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160"/>
        <v/>
      </c>
      <c r="AU255" s="663"/>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55"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2196</v>
      </c>
      <c r="Q256" s="1386" t="str">
        <f>IFERROR(VLOOKUP('別紙様式2-2（４・５月分）'!AR194,【参考】数式用!$AT$5:$AV$22,3,FALSE),"")</f>
        <v/>
      </c>
      <c r="R256" s="1388" t="s">
        <v>2207</v>
      </c>
      <c r="S256" s="1394" t="str">
        <f>IFERROR(VLOOKUP(K254,【参考】数式用!$A$5:$AB$27,MATCH(Q256,【参考】数式用!$B$4:$AB$4,0)+1,0),"")</f>
        <v/>
      </c>
      <c r="T256" s="1459" t="s">
        <v>231</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196">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si="168"/>
        <v/>
      </c>
      <c r="AO256" s="1356" t="str">
        <f>IF(AND(U256&lt;&gt;"",AO254=""),"新規に適用",IF(AND(U256&lt;&gt;"",AO254&lt;&gt;""),"継続で適用",""))</f>
        <v/>
      </c>
      <c r="AP256" s="1358"/>
      <c r="AQ256" s="1356" t="str">
        <f>IF(AND(U256&lt;&gt;"",AQ254=""),"新規に適用",IF(AND(U256&lt;&gt;"",AQ254&lt;&gt;""),"継続で適用",""))</f>
        <v/>
      </c>
      <c r="AR256" s="1344" t="str">
        <f t="shared" si="178"/>
        <v/>
      </c>
      <c r="AS256" s="1356" t="str">
        <f>IF(AND(U256&lt;&gt;"",AS254=""),"新規に適用",IF(AND(U256&lt;&gt;"",AS254&lt;&gt;""),"継続で適用",""))</f>
        <v/>
      </c>
      <c r="AT256" s="1331"/>
      <c r="AU256" s="663"/>
      <c r="AV256" s="1493" t="str">
        <f>IF(K254&lt;&gt;"","V列に色付け","")</f>
        <v/>
      </c>
      <c r="AW256" s="1518"/>
      <c r="AX256" s="1507"/>
      <c r="AY256" s="175"/>
      <c r="AZ256" s="175"/>
      <c r="BA256" s="175"/>
      <c r="BB256" s="175"/>
      <c r="BC256" s="175"/>
      <c r="BD256" s="175"/>
      <c r="BE256" s="175"/>
      <c r="BF256" s="175"/>
      <c r="BG256" s="175"/>
      <c r="BH256" s="175"/>
      <c r="BI256" s="175"/>
      <c r="BJ256" s="175"/>
      <c r="BK256" s="175"/>
      <c r="BL256" s="555" t="str">
        <f>G254</f>
        <v/>
      </c>
    </row>
    <row r="257" spans="1:64" ht="30" customHeight="1" thickBot="1">
      <c r="A257" s="1227"/>
      <c r="B257" s="1376"/>
      <c r="C257" s="1377"/>
      <c r="D257" s="1377"/>
      <c r="E257" s="1377"/>
      <c r="F257" s="1378"/>
      <c r="G257" s="1267"/>
      <c r="H257" s="1267"/>
      <c r="I257" s="1267"/>
      <c r="J257" s="1373"/>
      <c r="K257" s="1267"/>
      <c r="L257" s="1248"/>
      <c r="M257" s="1375"/>
      <c r="N257" s="662"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3"/>
      <c r="AW257" s="664" t="str">
        <f>IF('別紙様式2-2（４・５月分）'!O196="","",'別紙様式2-2（４・５月分）'!O196)</f>
        <v/>
      </c>
      <c r="AX257" s="1507"/>
      <c r="AY257" s="175"/>
      <c r="AZ257" s="175"/>
      <c r="BA257" s="175"/>
      <c r="BB257" s="175"/>
      <c r="BC257" s="175"/>
      <c r="BD257" s="175"/>
      <c r="BE257" s="175"/>
      <c r="BF257" s="175"/>
      <c r="BG257" s="175"/>
      <c r="BH257" s="175"/>
      <c r="BI257" s="175"/>
      <c r="BJ257" s="175"/>
      <c r="BK257" s="175"/>
      <c r="BL257" s="555"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2189</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68" t="str">
        <f t="shared" si="158"/>
        <v/>
      </c>
      <c r="AU258" s="663"/>
      <c r="AV258" s="1493" t="str">
        <f>IF(K258&lt;&gt;"","V列に色付け","")</f>
        <v/>
      </c>
      <c r="AW258" s="664" t="str">
        <f>IF('別紙様式2-2（４・５月分）'!O197="","",'別紙様式2-2（４・５月分）'!O197)</f>
        <v/>
      </c>
      <c r="AX258" s="1507" t="str">
        <f>IF(SUM('別紙様式2-2（４・５月分）'!P197:P199)=0,"",SUM('別紙様式2-2（４・５月分）'!P197:P199))</f>
        <v/>
      </c>
      <c r="AY258" s="1506" t="str">
        <f>IFERROR(VLOOKUP(K258,【参考】数式用!$AJ$2:$AK$24,2,FALSE),"")</f>
        <v/>
      </c>
      <c r="AZ258" s="1321" t="s">
        <v>2113</v>
      </c>
      <c r="BA258" s="1321" t="s">
        <v>2114</v>
      </c>
      <c r="BB258" s="1321" t="s">
        <v>2115</v>
      </c>
      <c r="BC258" s="1321" t="s">
        <v>2116</v>
      </c>
      <c r="BD258" s="1321" t="str">
        <f>IF(AND(P258&lt;&gt;"新加算Ⅰ",P258&lt;&gt;"新加算Ⅱ",P258&lt;&gt;"新加算Ⅲ",P258&lt;&gt;"新加算Ⅳ"),P258,IF(Q260&lt;&gt;"",Q260,""))</f>
        <v/>
      </c>
      <c r="BE258" s="1321"/>
      <c r="BF258" s="1321" t="str">
        <f t="shared" ref="BF258" si="198">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55"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160"/>
        <v/>
      </c>
      <c r="AU259" s="663"/>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55"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2196</v>
      </c>
      <c r="Q260" s="1386" t="str">
        <f>IFERROR(VLOOKUP('別紙様式2-2（４・５月分）'!AR197,【参考】数式用!$AT$5:$AV$22,3,FALSE),"")</f>
        <v/>
      </c>
      <c r="R260" s="1388" t="s">
        <v>2207</v>
      </c>
      <c r="S260" s="1396" t="str">
        <f>IFERROR(VLOOKUP(K258,【参考】数式用!$A$5:$AB$27,MATCH(Q260,【参考】数式用!$B$4:$AB$4,0)+1,0),"")</f>
        <v/>
      </c>
      <c r="T260" s="1459" t="s">
        <v>231</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199">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si="168"/>
        <v/>
      </c>
      <c r="AO260" s="1356" t="str">
        <f>IF(AND(U260&lt;&gt;"",AO258=""),"新規に適用",IF(AND(U260&lt;&gt;"",AO258&lt;&gt;""),"継続で適用",""))</f>
        <v/>
      </c>
      <c r="AP260" s="1358"/>
      <c r="AQ260" s="1356" t="str">
        <f>IF(AND(U260&lt;&gt;"",AQ258=""),"新規に適用",IF(AND(U260&lt;&gt;"",AQ258&lt;&gt;""),"継続で適用",""))</f>
        <v/>
      </c>
      <c r="AR260" s="1344" t="str">
        <f t="shared" si="178"/>
        <v/>
      </c>
      <c r="AS260" s="1356" t="str">
        <f>IF(AND(U260&lt;&gt;"",AS258=""),"新規に適用",IF(AND(U260&lt;&gt;"",AS258&lt;&gt;""),"継続で適用",""))</f>
        <v/>
      </c>
      <c r="AT260" s="1331"/>
      <c r="AU260" s="663"/>
      <c r="AV260" s="1493" t="str">
        <f>IF(K258&lt;&gt;"","V列に色付け","")</f>
        <v/>
      </c>
      <c r="AW260" s="1518"/>
      <c r="AX260" s="1507"/>
      <c r="AY260" s="175"/>
      <c r="AZ260" s="175"/>
      <c r="BA260" s="175"/>
      <c r="BB260" s="175"/>
      <c r="BC260" s="175"/>
      <c r="BD260" s="175"/>
      <c r="BE260" s="175"/>
      <c r="BF260" s="175"/>
      <c r="BG260" s="175"/>
      <c r="BH260" s="175"/>
      <c r="BI260" s="175"/>
      <c r="BJ260" s="175"/>
      <c r="BK260" s="175"/>
      <c r="BL260" s="555" t="str">
        <f>G258</f>
        <v/>
      </c>
    </row>
    <row r="261" spans="1:64" ht="30" customHeight="1" thickBot="1">
      <c r="A261" s="1227"/>
      <c r="B261" s="1376"/>
      <c r="C261" s="1377"/>
      <c r="D261" s="1377"/>
      <c r="E261" s="1377"/>
      <c r="F261" s="1378"/>
      <c r="G261" s="1267"/>
      <c r="H261" s="1267"/>
      <c r="I261" s="1267"/>
      <c r="J261" s="1373"/>
      <c r="K261" s="1267"/>
      <c r="L261" s="1248"/>
      <c r="M261" s="1251"/>
      <c r="N261" s="662"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3"/>
      <c r="AW261" s="664" t="str">
        <f>IF('別紙様式2-2（４・５月分）'!O199="","",'別紙様式2-2（４・５月分）'!O199)</f>
        <v/>
      </c>
      <c r="AX261" s="1507"/>
      <c r="AY261" s="175"/>
      <c r="AZ261" s="175"/>
      <c r="BA261" s="175"/>
      <c r="BB261" s="175"/>
      <c r="BC261" s="175"/>
      <c r="BD261" s="175"/>
      <c r="BE261" s="175"/>
      <c r="BF261" s="175"/>
      <c r="BG261" s="175"/>
      <c r="BH261" s="175"/>
      <c r="BI261" s="175"/>
      <c r="BJ261" s="175"/>
      <c r="BK261" s="175"/>
      <c r="BL261" s="555"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2189</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68" t="str">
        <f t="shared" si="158"/>
        <v/>
      </c>
      <c r="AU262" s="663"/>
      <c r="AV262" s="1493" t="str">
        <f>IF(K262&lt;&gt;"","V列に色付け","")</f>
        <v/>
      </c>
      <c r="AW262" s="664" t="str">
        <f>IF('別紙様式2-2（４・５月分）'!O200="","",'別紙様式2-2（４・５月分）'!O200)</f>
        <v/>
      </c>
      <c r="AX262" s="1507" t="str">
        <f>IF(SUM('別紙様式2-2（４・５月分）'!P200:P202)=0,"",SUM('別紙様式2-2（４・５月分）'!P200:P202))</f>
        <v/>
      </c>
      <c r="AY262" s="1506" t="str">
        <f>IFERROR(VLOOKUP(K262,【参考】数式用!$AJ$2:$AK$24,2,FALSE),"")</f>
        <v/>
      </c>
      <c r="AZ262" s="1321" t="s">
        <v>2113</v>
      </c>
      <c r="BA262" s="1321" t="s">
        <v>2114</v>
      </c>
      <c r="BB262" s="1321" t="s">
        <v>2115</v>
      </c>
      <c r="BC262" s="1321" t="s">
        <v>2116</v>
      </c>
      <c r="BD262" s="1321" t="str">
        <f>IF(AND(P262&lt;&gt;"新加算Ⅰ",P262&lt;&gt;"新加算Ⅱ",P262&lt;&gt;"新加算Ⅲ",P262&lt;&gt;"新加算Ⅳ"),P262,IF(Q264&lt;&gt;"",Q264,""))</f>
        <v/>
      </c>
      <c r="BE262" s="1321"/>
      <c r="BF262" s="1321" t="str">
        <f t="shared" ref="BF262" si="201">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55"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160"/>
        <v/>
      </c>
      <c r="AU263" s="663"/>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55"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2196</v>
      </c>
      <c r="Q264" s="1386" t="str">
        <f>IFERROR(VLOOKUP('別紙様式2-2（４・５月分）'!AR200,【参考】数式用!$AT$5:$AV$22,3,FALSE),"")</f>
        <v/>
      </c>
      <c r="R264" s="1388" t="s">
        <v>2207</v>
      </c>
      <c r="S264" s="1394" t="str">
        <f>IFERROR(VLOOKUP(K262,【参考】数式用!$A$5:$AB$27,MATCH(Q264,【参考】数式用!$B$4:$AB$4,0)+1,0),"")</f>
        <v/>
      </c>
      <c r="T264" s="1459" t="s">
        <v>231</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02">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si="168"/>
        <v/>
      </c>
      <c r="AO264" s="1356" t="str">
        <f>IF(AND(U264&lt;&gt;"",AO262=""),"新規に適用",IF(AND(U264&lt;&gt;"",AO262&lt;&gt;""),"継続で適用",""))</f>
        <v/>
      </c>
      <c r="AP264" s="1358"/>
      <c r="AQ264" s="1356" t="str">
        <f>IF(AND(U264&lt;&gt;"",AQ262=""),"新規に適用",IF(AND(U264&lt;&gt;"",AQ262&lt;&gt;""),"継続で適用",""))</f>
        <v/>
      </c>
      <c r="AR264" s="1344" t="str">
        <f t="shared" si="178"/>
        <v/>
      </c>
      <c r="AS264" s="1356" t="str">
        <f>IF(AND(U264&lt;&gt;"",AS262=""),"新規に適用",IF(AND(U264&lt;&gt;"",AS262&lt;&gt;""),"継続で適用",""))</f>
        <v/>
      </c>
      <c r="AT264" s="1331"/>
      <c r="AU264" s="663"/>
      <c r="AV264" s="1493" t="str">
        <f>IF(K262&lt;&gt;"","V列に色付け","")</f>
        <v/>
      </c>
      <c r="AW264" s="1518"/>
      <c r="AX264" s="1507"/>
      <c r="AY264" s="175"/>
      <c r="AZ264" s="175"/>
      <c r="BA264" s="175"/>
      <c r="BB264" s="175"/>
      <c r="BC264" s="175"/>
      <c r="BD264" s="175"/>
      <c r="BE264" s="175"/>
      <c r="BF264" s="175"/>
      <c r="BG264" s="175"/>
      <c r="BH264" s="175"/>
      <c r="BI264" s="175"/>
      <c r="BJ264" s="175"/>
      <c r="BK264" s="175"/>
      <c r="BL264" s="555" t="str">
        <f>G262</f>
        <v/>
      </c>
    </row>
    <row r="265" spans="1:64" ht="30" customHeight="1" thickBot="1">
      <c r="A265" s="1227"/>
      <c r="B265" s="1376"/>
      <c r="C265" s="1377"/>
      <c r="D265" s="1377"/>
      <c r="E265" s="1377"/>
      <c r="F265" s="1378"/>
      <c r="G265" s="1267"/>
      <c r="H265" s="1267"/>
      <c r="I265" s="1267"/>
      <c r="J265" s="1373"/>
      <c r="K265" s="1267"/>
      <c r="L265" s="1248"/>
      <c r="M265" s="1375"/>
      <c r="N265" s="662"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3"/>
      <c r="AW265" s="664" t="str">
        <f>IF('別紙様式2-2（４・５月分）'!O202="","",'別紙様式2-2（４・５月分）'!O202)</f>
        <v/>
      </c>
      <c r="AX265" s="1507"/>
      <c r="AY265" s="175"/>
      <c r="AZ265" s="175"/>
      <c r="BA265" s="175"/>
      <c r="BB265" s="175"/>
      <c r="BC265" s="175"/>
      <c r="BD265" s="175"/>
      <c r="BE265" s="175"/>
      <c r="BF265" s="175"/>
      <c r="BG265" s="175"/>
      <c r="BH265" s="175"/>
      <c r="BI265" s="175"/>
      <c r="BJ265" s="175"/>
      <c r="BK265" s="175"/>
      <c r="BL265" s="555"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2189</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68" t="str">
        <f t="shared" si="158"/>
        <v/>
      </c>
      <c r="AU266" s="663"/>
      <c r="AV266" s="1493" t="str">
        <f>IF(K266&lt;&gt;"","V列に色付け","")</f>
        <v/>
      </c>
      <c r="AW266" s="664" t="str">
        <f>IF('別紙様式2-2（４・５月分）'!O203="","",'別紙様式2-2（４・５月分）'!O203)</f>
        <v/>
      </c>
      <c r="AX266" s="1507" t="str">
        <f>IF(SUM('別紙様式2-2（４・５月分）'!P203:P205)=0,"",SUM('別紙様式2-2（４・５月分）'!P203:P205))</f>
        <v/>
      </c>
      <c r="AY266" s="1506" t="str">
        <f>IFERROR(VLOOKUP(K266,【参考】数式用!$AJ$2:$AK$24,2,FALSE),"")</f>
        <v/>
      </c>
      <c r="AZ266" s="1321" t="s">
        <v>2113</v>
      </c>
      <c r="BA266" s="1321" t="s">
        <v>2114</v>
      </c>
      <c r="BB266" s="1321" t="s">
        <v>2115</v>
      </c>
      <c r="BC266" s="1321" t="s">
        <v>2116</v>
      </c>
      <c r="BD266" s="1321" t="str">
        <f>IF(AND(P266&lt;&gt;"新加算Ⅰ",P266&lt;&gt;"新加算Ⅱ",P266&lt;&gt;"新加算Ⅲ",P266&lt;&gt;"新加算Ⅳ"),P266,IF(Q268&lt;&gt;"",Q268,""))</f>
        <v/>
      </c>
      <c r="BE266" s="1321"/>
      <c r="BF266" s="1321" t="str">
        <f t="shared" ref="BF266" si="204">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55"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160"/>
        <v/>
      </c>
      <c r="AU267" s="663"/>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55"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2196</v>
      </c>
      <c r="Q268" s="1386" t="str">
        <f>IFERROR(VLOOKUP('別紙様式2-2（４・５月分）'!AR203,【参考】数式用!$AT$5:$AV$22,3,FALSE),"")</f>
        <v/>
      </c>
      <c r="R268" s="1388" t="s">
        <v>2207</v>
      </c>
      <c r="S268" s="1396" t="str">
        <f>IFERROR(VLOOKUP(K266,【参考】数式用!$A$5:$AB$27,MATCH(Q268,【参考】数式用!$B$4:$AB$4,0)+1,0),"")</f>
        <v/>
      </c>
      <c r="T268" s="1459" t="s">
        <v>231</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05">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si="168"/>
        <v/>
      </c>
      <c r="AO268" s="1356" t="str">
        <f>IF(AND(U268&lt;&gt;"",AO266=""),"新規に適用",IF(AND(U268&lt;&gt;"",AO266&lt;&gt;""),"継続で適用",""))</f>
        <v/>
      </c>
      <c r="AP268" s="1358"/>
      <c r="AQ268" s="1356" t="str">
        <f>IF(AND(U268&lt;&gt;"",AQ266=""),"新規に適用",IF(AND(U268&lt;&gt;"",AQ266&lt;&gt;""),"継続で適用",""))</f>
        <v/>
      </c>
      <c r="AR268" s="1344" t="str">
        <f t="shared" si="178"/>
        <v/>
      </c>
      <c r="AS268" s="1356" t="str">
        <f>IF(AND(U268&lt;&gt;"",AS266=""),"新規に適用",IF(AND(U268&lt;&gt;"",AS266&lt;&gt;""),"継続で適用",""))</f>
        <v/>
      </c>
      <c r="AT268" s="1331"/>
      <c r="AU268" s="663"/>
      <c r="AV268" s="1493" t="str">
        <f>IF(K266&lt;&gt;"","V列に色付け","")</f>
        <v/>
      </c>
      <c r="AW268" s="1518"/>
      <c r="AX268" s="1507"/>
      <c r="AY268" s="175"/>
      <c r="AZ268" s="175"/>
      <c r="BA268" s="175"/>
      <c r="BB268" s="175"/>
      <c r="BC268" s="175"/>
      <c r="BD268" s="175"/>
      <c r="BE268" s="175"/>
      <c r="BF268" s="175"/>
      <c r="BG268" s="175"/>
      <c r="BH268" s="175"/>
      <c r="BI268" s="175"/>
      <c r="BJ268" s="175"/>
      <c r="BK268" s="175"/>
      <c r="BL268" s="555" t="str">
        <f>G266</f>
        <v/>
      </c>
    </row>
    <row r="269" spans="1:64" ht="30" customHeight="1" thickBot="1">
      <c r="A269" s="1227"/>
      <c r="B269" s="1376"/>
      <c r="C269" s="1377"/>
      <c r="D269" s="1377"/>
      <c r="E269" s="1377"/>
      <c r="F269" s="1378"/>
      <c r="G269" s="1267"/>
      <c r="H269" s="1267"/>
      <c r="I269" s="1267"/>
      <c r="J269" s="1373"/>
      <c r="K269" s="1267"/>
      <c r="L269" s="1248"/>
      <c r="M269" s="1251"/>
      <c r="N269" s="662"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3"/>
      <c r="AW269" s="664" t="str">
        <f>IF('別紙様式2-2（４・５月分）'!O205="","",'別紙様式2-2（４・５月分）'!O205)</f>
        <v/>
      </c>
      <c r="AX269" s="1507"/>
      <c r="AY269" s="175"/>
      <c r="AZ269" s="175"/>
      <c r="BA269" s="175"/>
      <c r="BB269" s="175"/>
      <c r="BC269" s="175"/>
      <c r="BD269" s="175"/>
      <c r="BE269" s="175"/>
      <c r="BF269" s="175"/>
      <c r="BG269" s="175"/>
      <c r="BH269" s="175"/>
      <c r="BI269" s="175"/>
      <c r="BJ269" s="175"/>
      <c r="BK269" s="175"/>
      <c r="BL269" s="555"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2189</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68" t="str">
        <f t="shared" si="158"/>
        <v/>
      </c>
      <c r="AU270" s="663"/>
      <c r="AV270" s="1493" t="str">
        <f>IF(K270&lt;&gt;"","V列に色付け","")</f>
        <v/>
      </c>
      <c r="AW270" s="664" t="str">
        <f>IF('別紙様式2-2（４・５月分）'!O206="","",'別紙様式2-2（４・５月分）'!O206)</f>
        <v/>
      </c>
      <c r="AX270" s="1507" t="str">
        <f>IF(SUM('別紙様式2-2（４・５月分）'!P206:P208)=0,"",SUM('別紙様式2-2（４・５月分）'!P206:P208))</f>
        <v/>
      </c>
      <c r="AY270" s="1506" t="str">
        <f>IFERROR(VLOOKUP(K270,【参考】数式用!$AJ$2:$AK$24,2,FALSE),"")</f>
        <v/>
      </c>
      <c r="AZ270" s="1321" t="s">
        <v>2113</v>
      </c>
      <c r="BA270" s="1321" t="s">
        <v>2114</v>
      </c>
      <c r="BB270" s="1321" t="s">
        <v>2115</v>
      </c>
      <c r="BC270" s="1321" t="s">
        <v>2116</v>
      </c>
      <c r="BD270" s="1321" t="str">
        <f>IF(AND(P270&lt;&gt;"新加算Ⅰ",P270&lt;&gt;"新加算Ⅱ",P270&lt;&gt;"新加算Ⅲ",P270&lt;&gt;"新加算Ⅳ"),P270,IF(Q272&lt;&gt;"",Q272,""))</f>
        <v/>
      </c>
      <c r="BE270" s="1321"/>
      <c r="BF270" s="1321" t="str">
        <f t="shared" ref="BF270" si="207">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55"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160"/>
        <v/>
      </c>
      <c r="AU271" s="663"/>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55"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2196</v>
      </c>
      <c r="Q272" s="1386" t="str">
        <f>IFERROR(VLOOKUP('別紙様式2-2（４・５月分）'!AR206,【参考】数式用!$AT$5:$AV$22,3,FALSE),"")</f>
        <v/>
      </c>
      <c r="R272" s="1388" t="s">
        <v>2207</v>
      </c>
      <c r="S272" s="1394" t="str">
        <f>IFERROR(VLOOKUP(K270,【参考】数式用!$A$5:$AB$27,MATCH(Q272,【参考】数式用!$B$4:$AB$4,0)+1,0),"")</f>
        <v/>
      </c>
      <c r="T272" s="1459" t="s">
        <v>231</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08">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si="168"/>
        <v/>
      </c>
      <c r="AO272" s="1356" t="str">
        <f>IF(AND(U272&lt;&gt;"",AO270=""),"新規に適用",IF(AND(U272&lt;&gt;"",AO270&lt;&gt;""),"継続で適用",""))</f>
        <v/>
      </c>
      <c r="AP272" s="1358"/>
      <c r="AQ272" s="1356" t="str">
        <f>IF(AND(U272&lt;&gt;"",AQ270=""),"新規に適用",IF(AND(U272&lt;&gt;"",AQ270&lt;&gt;""),"継続で適用",""))</f>
        <v/>
      </c>
      <c r="AR272" s="1344" t="str">
        <f t="shared" si="178"/>
        <v/>
      </c>
      <c r="AS272" s="1356" t="str">
        <f>IF(AND(U272&lt;&gt;"",AS270=""),"新規に適用",IF(AND(U272&lt;&gt;"",AS270&lt;&gt;""),"継続で適用",""))</f>
        <v/>
      </c>
      <c r="AT272" s="1331"/>
      <c r="AU272" s="663"/>
      <c r="AV272" s="1493" t="str">
        <f>IF(K270&lt;&gt;"","V列に色付け","")</f>
        <v/>
      </c>
      <c r="AW272" s="1518"/>
      <c r="AX272" s="1507"/>
      <c r="AY272" s="175"/>
      <c r="AZ272" s="175"/>
      <c r="BA272" s="175"/>
      <c r="BB272" s="175"/>
      <c r="BC272" s="175"/>
      <c r="BD272" s="175"/>
      <c r="BE272" s="175"/>
      <c r="BF272" s="175"/>
      <c r="BG272" s="175"/>
      <c r="BH272" s="175"/>
      <c r="BI272" s="175"/>
      <c r="BJ272" s="175"/>
      <c r="BK272" s="175"/>
      <c r="BL272" s="555" t="str">
        <f>G270</f>
        <v/>
      </c>
    </row>
    <row r="273" spans="1:64" ht="30" customHeight="1" thickBot="1">
      <c r="A273" s="1227"/>
      <c r="B273" s="1376"/>
      <c r="C273" s="1377"/>
      <c r="D273" s="1377"/>
      <c r="E273" s="1377"/>
      <c r="F273" s="1378"/>
      <c r="G273" s="1267"/>
      <c r="H273" s="1267"/>
      <c r="I273" s="1267"/>
      <c r="J273" s="1373"/>
      <c r="K273" s="1267"/>
      <c r="L273" s="1248"/>
      <c r="M273" s="1375"/>
      <c r="N273" s="662"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3"/>
      <c r="AW273" s="664" t="str">
        <f>IF('別紙様式2-2（４・５月分）'!O208="","",'別紙様式2-2（４・５月分）'!O208)</f>
        <v/>
      </c>
      <c r="AX273" s="1507"/>
      <c r="AY273" s="175"/>
      <c r="AZ273" s="175"/>
      <c r="BA273" s="175"/>
      <c r="BB273" s="175"/>
      <c r="BC273" s="175"/>
      <c r="BD273" s="175"/>
      <c r="BE273" s="175"/>
      <c r="BF273" s="175"/>
      <c r="BG273" s="175"/>
      <c r="BH273" s="175"/>
      <c r="BI273" s="175"/>
      <c r="BJ273" s="175"/>
      <c r="BK273" s="175"/>
      <c r="BL273" s="555"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2189</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68" t="str">
        <f t="shared" ref="AT274:AT334" si="210">IF(AV274="","",IF(V274&lt;O274,"！加算の要件上は問題ありませんが、令和６年４・５月と比較して令和６年６月に加算率が下がる計画になっています。",""))</f>
        <v/>
      </c>
      <c r="AU274" s="663"/>
      <c r="AV274" s="1493" t="str">
        <f>IF(K274&lt;&gt;"","V列に色付け","")</f>
        <v/>
      </c>
      <c r="AW274" s="664" t="str">
        <f>IF('別紙様式2-2（４・５月分）'!O209="","",'別紙様式2-2（４・５月分）'!O209)</f>
        <v/>
      </c>
      <c r="AX274" s="1507" t="str">
        <f>IF(SUM('別紙様式2-2（４・５月分）'!P209:P211)=0,"",SUM('別紙様式2-2（４・５月分）'!P209:P211))</f>
        <v/>
      </c>
      <c r="AY274" s="1506" t="str">
        <f>IFERROR(VLOOKUP(K274,【参考】数式用!$AJ$2:$AK$24,2,FALSE),"")</f>
        <v/>
      </c>
      <c r="AZ274" s="1321" t="s">
        <v>2113</v>
      </c>
      <c r="BA274" s="1321" t="s">
        <v>2114</v>
      </c>
      <c r="BB274" s="1321" t="s">
        <v>2115</v>
      </c>
      <c r="BC274" s="1321" t="s">
        <v>2116</v>
      </c>
      <c r="BD274" s="1321" t="str">
        <f>IF(AND(P274&lt;&gt;"新加算Ⅰ",P274&lt;&gt;"新加算Ⅱ",P274&lt;&gt;"新加算Ⅲ",P274&lt;&gt;"新加算Ⅳ"),P274,IF(Q276&lt;&gt;"",Q276,""))</f>
        <v/>
      </c>
      <c r="BE274" s="1321"/>
      <c r="BF274" s="1321" t="str">
        <f t="shared" ref="BF274" si="211">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55"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55"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2196</v>
      </c>
      <c r="Q276" s="1386" t="str">
        <f>IFERROR(VLOOKUP('別紙様式2-2（４・５月分）'!AR209,【参考】数式用!$AT$5:$AV$22,3,FALSE),"")</f>
        <v/>
      </c>
      <c r="R276" s="1388" t="s">
        <v>2207</v>
      </c>
      <c r="S276" s="1396" t="str">
        <f>IFERROR(VLOOKUP(K274,【参考】数式用!$A$5:$AB$27,MATCH(Q276,【参考】数式用!$B$4:$AB$4,0)+1,0),"")</f>
        <v/>
      </c>
      <c r="T276" s="1459" t="s">
        <v>231</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13">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si="168"/>
        <v/>
      </c>
      <c r="AO276" s="1356" t="str">
        <f>IF(AND(U276&lt;&gt;"",AO274=""),"新規に適用",IF(AND(U276&lt;&gt;"",AO274&lt;&gt;""),"継続で適用",""))</f>
        <v/>
      </c>
      <c r="AP276" s="1358"/>
      <c r="AQ276" s="1356" t="str">
        <f>IF(AND(U276&lt;&gt;"",AQ274=""),"新規に適用",IF(AND(U276&lt;&gt;"",AQ274&lt;&gt;""),"継続で適用",""))</f>
        <v/>
      </c>
      <c r="AR276" s="1344" t="str">
        <f t="shared" si="178"/>
        <v/>
      </c>
      <c r="AS276" s="1356" t="str">
        <f>IF(AND(U276&lt;&gt;"",AS274=""),"新規に適用",IF(AND(U276&lt;&gt;"",AS274&lt;&gt;""),"継続で適用",""))</f>
        <v/>
      </c>
      <c r="AT276" s="1331"/>
      <c r="AU276" s="663"/>
      <c r="AV276" s="1493" t="str">
        <f>IF(K274&lt;&gt;"","V列に色付け","")</f>
        <v/>
      </c>
      <c r="AW276" s="1518"/>
      <c r="AX276" s="1507"/>
      <c r="AY276" s="175"/>
      <c r="AZ276" s="175"/>
      <c r="BA276" s="175"/>
      <c r="BB276" s="175"/>
      <c r="BC276" s="175"/>
      <c r="BD276" s="175"/>
      <c r="BE276" s="175"/>
      <c r="BF276" s="175"/>
      <c r="BG276" s="175"/>
      <c r="BH276" s="175"/>
      <c r="BI276" s="175"/>
      <c r="BJ276" s="175"/>
      <c r="BK276" s="175"/>
      <c r="BL276" s="555" t="str">
        <f>G274</f>
        <v/>
      </c>
    </row>
    <row r="277" spans="1:64" ht="30" customHeight="1" thickBot="1">
      <c r="A277" s="1227"/>
      <c r="B277" s="1376"/>
      <c r="C277" s="1377"/>
      <c r="D277" s="1377"/>
      <c r="E277" s="1377"/>
      <c r="F277" s="1378"/>
      <c r="G277" s="1267"/>
      <c r="H277" s="1267"/>
      <c r="I277" s="1267"/>
      <c r="J277" s="1373"/>
      <c r="K277" s="1267"/>
      <c r="L277" s="1248"/>
      <c r="M277" s="1251"/>
      <c r="N277" s="662"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3"/>
      <c r="AW277" s="664" t="str">
        <f>IF('別紙様式2-2（４・５月分）'!O211="","",'別紙様式2-2（４・５月分）'!O211)</f>
        <v/>
      </c>
      <c r="AX277" s="1507"/>
      <c r="AY277" s="175"/>
      <c r="AZ277" s="175"/>
      <c r="BA277" s="175"/>
      <c r="BB277" s="175"/>
      <c r="BC277" s="175"/>
      <c r="BD277" s="175"/>
      <c r="BE277" s="175"/>
      <c r="BF277" s="175"/>
      <c r="BG277" s="175"/>
      <c r="BH277" s="175"/>
      <c r="BI277" s="175"/>
      <c r="BJ277" s="175"/>
      <c r="BK277" s="175"/>
      <c r="BL277" s="555"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2189</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68" t="str">
        <f t="shared" si="210"/>
        <v/>
      </c>
      <c r="AU278" s="663"/>
      <c r="AV278" s="1493" t="str">
        <f>IF(K278&lt;&gt;"","V列に色付け","")</f>
        <v/>
      </c>
      <c r="AW278" s="664" t="str">
        <f>IF('別紙様式2-2（４・５月分）'!O212="","",'別紙様式2-2（４・５月分）'!O212)</f>
        <v/>
      </c>
      <c r="AX278" s="1507" t="str">
        <f>IF(SUM('別紙様式2-2（４・５月分）'!P212:P214)=0,"",SUM('別紙様式2-2（４・５月分）'!P212:P214))</f>
        <v/>
      </c>
      <c r="AY278" s="1506" t="str">
        <f>IFERROR(VLOOKUP(K278,【参考】数式用!$AJ$2:$AK$24,2,FALSE),"")</f>
        <v/>
      </c>
      <c r="AZ278" s="1321" t="s">
        <v>2113</v>
      </c>
      <c r="BA278" s="1321" t="s">
        <v>2114</v>
      </c>
      <c r="BB278" s="1321" t="s">
        <v>2115</v>
      </c>
      <c r="BC278" s="1321" t="s">
        <v>2116</v>
      </c>
      <c r="BD278" s="1321" t="str">
        <f>IF(AND(P278&lt;&gt;"新加算Ⅰ",P278&lt;&gt;"新加算Ⅱ",P278&lt;&gt;"新加算Ⅲ",P278&lt;&gt;"新加算Ⅳ"),P278,IF(Q280&lt;&gt;"",Q280,""))</f>
        <v/>
      </c>
      <c r="BE278" s="1321"/>
      <c r="BF278" s="1321" t="str">
        <f t="shared" ref="BF278" si="215">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55"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12"/>
        <v/>
      </c>
      <c r="AU279" s="663"/>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55"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2196</v>
      </c>
      <c r="Q280" s="1386" t="str">
        <f>IFERROR(VLOOKUP('別紙様式2-2（４・５月分）'!AR212,【参考】数式用!$AT$5:$AV$22,3,FALSE),"")</f>
        <v/>
      </c>
      <c r="R280" s="1388" t="s">
        <v>2207</v>
      </c>
      <c r="S280" s="1394" t="str">
        <f>IFERROR(VLOOKUP(K278,【参考】数式用!$A$5:$AB$27,MATCH(Q280,【参考】数式用!$B$4:$AB$4,0)+1,0),"")</f>
        <v/>
      </c>
      <c r="T280" s="1459" t="s">
        <v>231</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16">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si="168"/>
        <v/>
      </c>
      <c r="AO280" s="1356" t="str">
        <f>IF(AND(U280&lt;&gt;"",AO278=""),"新規に適用",IF(AND(U280&lt;&gt;"",AO278&lt;&gt;""),"継続で適用",""))</f>
        <v/>
      </c>
      <c r="AP280" s="1358"/>
      <c r="AQ280" s="1356" t="str">
        <f>IF(AND(U280&lt;&gt;"",AQ278=""),"新規に適用",IF(AND(U280&lt;&gt;"",AQ278&lt;&gt;""),"継続で適用",""))</f>
        <v/>
      </c>
      <c r="AR280" s="1344" t="str">
        <f t="shared" si="178"/>
        <v/>
      </c>
      <c r="AS280" s="1356" t="str">
        <f>IF(AND(U280&lt;&gt;"",AS278=""),"新規に適用",IF(AND(U280&lt;&gt;"",AS278&lt;&gt;""),"継続で適用",""))</f>
        <v/>
      </c>
      <c r="AT280" s="1331"/>
      <c r="AU280" s="663"/>
      <c r="AV280" s="1493" t="str">
        <f>IF(K278&lt;&gt;"","V列に色付け","")</f>
        <v/>
      </c>
      <c r="AW280" s="1518"/>
      <c r="AX280" s="1507"/>
      <c r="AY280" s="175"/>
      <c r="AZ280" s="175"/>
      <c r="BA280" s="175"/>
      <c r="BB280" s="175"/>
      <c r="BC280" s="175"/>
      <c r="BD280" s="175"/>
      <c r="BE280" s="175"/>
      <c r="BF280" s="175"/>
      <c r="BG280" s="175"/>
      <c r="BH280" s="175"/>
      <c r="BI280" s="175"/>
      <c r="BJ280" s="175"/>
      <c r="BK280" s="175"/>
      <c r="BL280" s="555" t="str">
        <f>G278</f>
        <v/>
      </c>
    </row>
    <row r="281" spans="1:64" ht="30" customHeight="1" thickBot="1">
      <c r="A281" s="1227"/>
      <c r="B281" s="1376"/>
      <c r="C281" s="1377"/>
      <c r="D281" s="1377"/>
      <c r="E281" s="1377"/>
      <c r="F281" s="1378"/>
      <c r="G281" s="1267"/>
      <c r="H281" s="1267"/>
      <c r="I281" s="1267"/>
      <c r="J281" s="1373"/>
      <c r="K281" s="1267"/>
      <c r="L281" s="1248"/>
      <c r="M281" s="1375"/>
      <c r="N281" s="662"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3"/>
      <c r="AW281" s="664" t="str">
        <f>IF('別紙様式2-2（４・５月分）'!O214="","",'別紙様式2-2（４・５月分）'!O214)</f>
        <v/>
      </c>
      <c r="AX281" s="1507"/>
      <c r="AY281" s="175"/>
      <c r="AZ281" s="175"/>
      <c r="BA281" s="175"/>
      <c r="BB281" s="175"/>
      <c r="BC281" s="175"/>
      <c r="BD281" s="175"/>
      <c r="BE281" s="175"/>
      <c r="BF281" s="175"/>
      <c r="BG281" s="175"/>
      <c r="BH281" s="175"/>
      <c r="BI281" s="175"/>
      <c r="BJ281" s="175"/>
      <c r="BK281" s="175"/>
      <c r="BL281" s="555"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2189</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68" t="str">
        <f t="shared" si="210"/>
        <v/>
      </c>
      <c r="AU282" s="663"/>
      <c r="AV282" s="1493" t="str">
        <f>IF(K282&lt;&gt;"","V列に色付け","")</f>
        <v/>
      </c>
      <c r="AW282" s="664" t="str">
        <f>IF('別紙様式2-2（４・５月分）'!O215="","",'別紙様式2-2（４・５月分）'!O215)</f>
        <v/>
      </c>
      <c r="AX282" s="1507" t="str">
        <f>IF(SUM('別紙様式2-2（４・５月分）'!P215:P217)=0,"",SUM('別紙様式2-2（４・５月分）'!P215:P217))</f>
        <v/>
      </c>
      <c r="AY282" s="1506" t="str">
        <f>IFERROR(VLOOKUP(K282,【参考】数式用!$AJ$2:$AK$24,2,FALSE),"")</f>
        <v/>
      </c>
      <c r="AZ282" s="1321" t="s">
        <v>2113</v>
      </c>
      <c r="BA282" s="1321" t="s">
        <v>2114</v>
      </c>
      <c r="BB282" s="1321" t="s">
        <v>2115</v>
      </c>
      <c r="BC282" s="1321" t="s">
        <v>2116</v>
      </c>
      <c r="BD282" s="1321" t="str">
        <f>IF(AND(P282&lt;&gt;"新加算Ⅰ",P282&lt;&gt;"新加算Ⅱ",P282&lt;&gt;"新加算Ⅲ",P282&lt;&gt;"新加算Ⅳ"),P282,IF(Q284&lt;&gt;"",Q284,""))</f>
        <v/>
      </c>
      <c r="BE282" s="1321"/>
      <c r="BF282" s="1321" t="str">
        <f t="shared" ref="BF282" si="21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55"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12"/>
        <v/>
      </c>
      <c r="AU283" s="663"/>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55"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2196</v>
      </c>
      <c r="Q284" s="1386" t="str">
        <f>IFERROR(VLOOKUP('別紙様式2-2（４・５月分）'!AR215,【参考】数式用!$AT$5:$AV$22,3,FALSE),"")</f>
        <v/>
      </c>
      <c r="R284" s="1388" t="s">
        <v>2207</v>
      </c>
      <c r="S284" s="1396" t="str">
        <f>IFERROR(VLOOKUP(K282,【参考】数式用!$A$5:$AB$27,MATCH(Q284,【参考】数式用!$B$4:$AB$4,0)+1,0),"")</f>
        <v/>
      </c>
      <c r="T284" s="1459" t="s">
        <v>231</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1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AN344" si="22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8"/>
        <v/>
      </c>
      <c r="AS284" s="1356" t="str">
        <f>IF(AND(U284&lt;&gt;"",AS282=""),"新規に適用",IF(AND(U284&lt;&gt;"",AS282&lt;&gt;""),"継続で適用",""))</f>
        <v/>
      </c>
      <c r="AT284" s="1331"/>
      <c r="AU284" s="663"/>
      <c r="AV284" s="1493" t="str">
        <f>IF(K282&lt;&gt;"","V列に色付け","")</f>
        <v/>
      </c>
      <c r="AW284" s="1518"/>
      <c r="AX284" s="1507"/>
      <c r="AY284" s="175"/>
      <c r="AZ284" s="175"/>
      <c r="BA284" s="175"/>
      <c r="BB284" s="175"/>
      <c r="BC284" s="175"/>
      <c r="BD284" s="175"/>
      <c r="BE284" s="175"/>
      <c r="BF284" s="175"/>
      <c r="BG284" s="175"/>
      <c r="BH284" s="175"/>
      <c r="BI284" s="175"/>
      <c r="BJ284" s="175"/>
      <c r="BK284" s="175"/>
      <c r="BL284" s="555" t="str">
        <f>G282</f>
        <v/>
      </c>
    </row>
    <row r="285" spans="1:64" ht="30" customHeight="1" thickBot="1">
      <c r="A285" s="1227"/>
      <c r="B285" s="1376"/>
      <c r="C285" s="1377"/>
      <c r="D285" s="1377"/>
      <c r="E285" s="1377"/>
      <c r="F285" s="1378"/>
      <c r="G285" s="1267"/>
      <c r="H285" s="1267"/>
      <c r="I285" s="1267"/>
      <c r="J285" s="1373"/>
      <c r="K285" s="1267"/>
      <c r="L285" s="1248"/>
      <c r="M285" s="1251"/>
      <c r="N285" s="662"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3"/>
      <c r="AW285" s="664" t="str">
        <f>IF('別紙様式2-2（４・５月分）'!O217="","",'別紙様式2-2（４・５月分）'!O217)</f>
        <v/>
      </c>
      <c r="AX285" s="1507"/>
      <c r="AY285" s="175"/>
      <c r="AZ285" s="175"/>
      <c r="BA285" s="175"/>
      <c r="BB285" s="175"/>
      <c r="BC285" s="175"/>
      <c r="BD285" s="175"/>
      <c r="BE285" s="175"/>
      <c r="BF285" s="175"/>
      <c r="BG285" s="175"/>
      <c r="BH285" s="175"/>
      <c r="BI285" s="175"/>
      <c r="BJ285" s="175"/>
      <c r="BK285" s="175"/>
      <c r="BL285" s="555"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2189</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68" t="str">
        <f t="shared" si="210"/>
        <v/>
      </c>
      <c r="AU286" s="663"/>
      <c r="AV286" s="1493" t="str">
        <f>IF(K286&lt;&gt;"","V列に色付け","")</f>
        <v/>
      </c>
      <c r="AW286" s="664" t="str">
        <f>IF('別紙様式2-2（４・５月分）'!O218="","",'別紙様式2-2（４・５月分）'!O218)</f>
        <v/>
      </c>
      <c r="AX286" s="1507" t="str">
        <f>IF(SUM('別紙様式2-2（４・５月分）'!P218:P220)=0,"",SUM('別紙様式2-2（４・５月分）'!P218:P220))</f>
        <v/>
      </c>
      <c r="AY286" s="1506" t="str">
        <f>IFERROR(VLOOKUP(K286,【参考】数式用!$AJ$2:$AK$24,2,FALSE),"")</f>
        <v/>
      </c>
      <c r="AZ286" s="1321" t="s">
        <v>2113</v>
      </c>
      <c r="BA286" s="1321" t="s">
        <v>2114</v>
      </c>
      <c r="BB286" s="1321" t="s">
        <v>2115</v>
      </c>
      <c r="BC286" s="1321" t="s">
        <v>2116</v>
      </c>
      <c r="BD286" s="1321" t="str">
        <f>IF(AND(P286&lt;&gt;"新加算Ⅰ",P286&lt;&gt;"新加算Ⅱ",P286&lt;&gt;"新加算Ⅲ",P286&lt;&gt;"新加算Ⅳ"),P286,IF(Q288&lt;&gt;"",Q288,""))</f>
        <v/>
      </c>
      <c r="BE286" s="1321"/>
      <c r="BF286" s="1321" t="str">
        <f t="shared" ref="BF286" si="22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55"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12"/>
        <v/>
      </c>
      <c r="AU287" s="663"/>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55"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2196</v>
      </c>
      <c r="Q288" s="1386" t="str">
        <f>IFERROR(VLOOKUP('別紙様式2-2（４・５月分）'!AR218,【参考】数式用!$AT$5:$AV$22,3,FALSE),"")</f>
        <v/>
      </c>
      <c r="R288" s="1388" t="s">
        <v>2207</v>
      </c>
      <c r="S288" s="1394" t="str">
        <f>IFERROR(VLOOKUP(K286,【参考】数式用!$A$5:$AB$27,MATCH(Q288,【参考】数式用!$B$4:$AB$4,0)+1,0),"")</f>
        <v/>
      </c>
      <c r="T288" s="1459" t="s">
        <v>231</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2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si="220"/>
        <v/>
      </c>
      <c r="AO288" s="1356" t="str">
        <f>IF(AND(U288&lt;&gt;"",AO286=""),"新規に適用",IF(AND(U288&lt;&gt;"",AO286&lt;&gt;""),"継続で適用",""))</f>
        <v/>
      </c>
      <c r="AP288" s="1358"/>
      <c r="AQ288" s="1356" t="str">
        <f>IF(AND(U288&lt;&gt;"",AQ286=""),"新規に適用",IF(AND(U288&lt;&gt;"",AQ286&lt;&gt;""),"継続で適用",""))</f>
        <v/>
      </c>
      <c r="AR288" s="1344" t="str">
        <f t="shared" si="178"/>
        <v/>
      </c>
      <c r="AS288" s="1356" t="str">
        <f>IF(AND(U288&lt;&gt;"",AS286=""),"新規に適用",IF(AND(U288&lt;&gt;"",AS286&lt;&gt;""),"継続で適用",""))</f>
        <v/>
      </c>
      <c r="AT288" s="1331"/>
      <c r="AU288" s="663"/>
      <c r="AV288" s="1493" t="str">
        <f>IF(K286&lt;&gt;"","V列に色付け","")</f>
        <v/>
      </c>
      <c r="AW288" s="1518"/>
      <c r="AX288" s="1507"/>
      <c r="AY288" s="175"/>
      <c r="AZ288" s="175"/>
      <c r="BA288" s="175"/>
      <c r="BB288" s="175"/>
      <c r="BC288" s="175"/>
      <c r="BD288" s="175"/>
      <c r="BE288" s="175"/>
      <c r="BF288" s="175"/>
      <c r="BG288" s="175"/>
      <c r="BH288" s="175"/>
      <c r="BI288" s="175"/>
      <c r="BJ288" s="175"/>
      <c r="BK288" s="175"/>
      <c r="BL288" s="555" t="str">
        <f>G286</f>
        <v/>
      </c>
    </row>
    <row r="289" spans="1:64" ht="30" customHeight="1" thickBot="1">
      <c r="A289" s="1227"/>
      <c r="B289" s="1376"/>
      <c r="C289" s="1377"/>
      <c r="D289" s="1377"/>
      <c r="E289" s="1377"/>
      <c r="F289" s="1378"/>
      <c r="G289" s="1267"/>
      <c r="H289" s="1267"/>
      <c r="I289" s="1267"/>
      <c r="J289" s="1373"/>
      <c r="K289" s="1267"/>
      <c r="L289" s="1248"/>
      <c r="M289" s="1375"/>
      <c r="N289" s="662"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3"/>
      <c r="AW289" s="664" t="str">
        <f>IF('別紙様式2-2（４・５月分）'!O220="","",'別紙様式2-2（４・５月分）'!O220)</f>
        <v/>
      </c>
      <c r="AX289" s="1507"/>
      <c r="AY289" s="175"/>
      <c r="AZ289" s="175"/>
      <c r="BA289" s="175"/>
      <c r="BB289" s="175"/>
      <c r="BC289" s="175"/>
      <c r="BD289" s="175"/>
      <c r="BE289" s="175"/>
      <c r="BF289" s="175"/>
      <c r="BG289" s="175"/>
      <c r="BH289" s="175"/>
      <c r="BI289" s="175"/>
      <c r="BJ289" s="175"/>
      <c r="BK289" s="175"/>
      <c r="BL289" s="555"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2189</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68" t="str">
        <f t="shared" si="210"/>
        <v/>
      </c>
      <c r="AU290" s="663"/>
      <c r="AV290" s="1493" t="str">
        <f>IF(K290&lt;&gt;"","V列に色付け","")</f>
        <v/>
      </c>
      <c r="AW290" s="664" t="str">
        <f>IF('別紙様式2-2（４・５月分）'!O221="","",'別紙様式2-2（４・５月分）'!O221)</f>
        <v/>
      </c>
      <c r="AX290" s="1507" t="str">
        <f>IF(SUM('別紙様式2-2（４・５月分）'!P221:P223)=0,"",SUM('別紙様式2-2（４・５月分）'!P221:P223))</f>
        <v/>
      </c>
      <c r="AY290" s="1506" t="str">
        <f>IFERROR(VLOOKUP(K290,【参考】数式用!$AJ$2:$AK$24,2,FALSE),"")</f>
        <v/>
      </c>
      <c r="AZ290" s="1321" t="s">
        <v>2113</v>
      </c>
      <c r="BA290" s="1321" t="s">
        <v>2114</v>
      </c>
      <c r="BB290" s="1321" t="s">
        <v>2115</v>
      </c>
      <c r="BC290" s="1321" t="s">
        <v>2116</v>
      </c>
      <c r="BD290" s="1321" t="str">
        <f>IF(AND(P290&lt;&gt;"新加算Ⅰ",P290&lt;&gt;"新加算Ⅱ",P290&lt;&gt;"新加算Ⅲ",P290&lt;&gt;"新加算Ⅳ"),P290,IF(Q292&lt;&gt;"",Q292,""))</f>
        <v/>
      </c>
      <c r="BE290" s="1321"/>
      <c r="BF290" s="1321" t="str">
        <f t="shared" ref="BF290" si="225">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55"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12"/>
        <v/>
      </c>
      <c r="AU291" s="663"/>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55"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2196</v>
      </c>
      <c r="Q292" s="1386" t="str">
        <f>IFERROR(VLOOKUP('別紙様式2-2（４・５月分）'!AR221,【参考】数式用!$AT$5:$AV$22,3,FALSE),"")</f>
        <v/>
      </c>
      <c r="R292" s="1388" t="s">
        <v>2207</v>
      </c>
      <c r="S292" s="1396" t="str">
        <f>IFERROR(VLOOKUP(K290,【参考】数式用!$A$5:$AB$27,MATCH(Q292,【参考】数式用!$B$4:$AB$4,0)+1,0),"")</f>
        <v/>
      </c>
      <c r="T292" s="1459" t="s">
        <v>231</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26">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si="220"/>
        <v/>
      </c>
      <c r="AO292" s="1356" t="str">
        <f>IF(AND(U292&lt;&gt;"",AO290=""),"新規に適用",IF(AND(U292&lt;&gt;"",AO290&lt;&gt;""),"継続で適用",""))</f>
        <v/>
      </c>
      <c r="AP292" s="1358"/>
      <c r="AQ292" s="1356" t="str">
        <f>IF(AND(U292&lt;&gt;"",AQ290=""),"新規に適用",IF(AND(U292&lt;&gt;"",AQ290&lt;&gt;""),"継続で適用",""))</f>
        <v/>
      </c>
      <c r="AR292" s="1344" t="str">
        <f t="shared" si="178"/>
        <v/>
      </c>
      <c r="AS292" s="1356" t="str">
        <f>IF(AND(U292&lt;&gt;"",AS290=""),"新規に適用",IF(AND(U292&lt;&gt;"",AS290&lt;&gt;""),"継続で適用",""))</f>
        <v/>
      </c>
      <c r="AT292" s="1331"/>
      <c r="AU292" s="663"/>
      <c r="AV292" s="1493" t="str">
        <f>IF(K290&lt;&gt;"","V列に色付け","")</f>
        <v/>
      </c>
      <c r="AW292" s="1518"/>
      <c r="AX292" s="1507"/>
      <c r="AY292" s="175"/>
      <c r="AZ292" s="175"/>
      <c r="BA292" s="175"/>
      <c r="BB292" s="175"/>
      <c r="BC292" s="175"/>
      <c r="BD292" s="175"/>
      <c r="BE292" s="175"/>
      <c r="BF292" s="175"/>
      <c r="BG292" s="175"/>
      <c r="BH292" s="175"/>
      <c r="BI292" s="175"/>
      <c r="BJ292" s="175"/>
      <c r="BK292" s="175"/>
      <c r="BL292" s="555" t="str">
        <f>G290</f>
        <v/>
      </c>
    </row>
    <row r="293" spans="1:64" ht="30" customHeight="1" thickBot="1">
      <c r="A293" s="1227"/>
      <c r="B293" s="1376"/>
      <c r="C293" s="1377"/>
      <c r="D293" s="1377"/>
      <c r="E293" s="1377"/>
      <c r="F293" s="1378"/>
      <c r="G293" s="1267"/>
      <c r="H293" s="1267"/>
      <c r="I293" s="1267"/>
      <c r="J293" s="1373"/>
      <c r="K293" s="1267"/>
      <c r="L293" s="1248"/>
      <c r="M293" s="1251"/>
      <c r="N293" s="662"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3"/>
      <c r="AW293" s="664" t="str">
        <f>IF('別紙様式2-2（４・５月分）'!O223="","",'別紙様式2-2（４・５月分）'!O223)</f>
        <v/>
      </c>
      <c r="AX293" s="1507"/>
      <c r="AY293" s="175"/>
      <c r="AZ293" s="175"/>
      <c r="BA293" s="175"/>
      <c r="BB293" s="175"/>
      <c r="BC293" s="175"/>
      <c r="BD293" s="175"/>
      <c r="BE293" s="175"/>
      <c r="BF293" s="175"/>
      <c r="BG293" s="175"/>
      <c r="BH293" s="175"/>
      <c r="BI293" s="175"/>
      <c r="BJ293" s="175"/>
      <c r="BK293" s="175"/>
      <c r="BL293" s="555"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2189</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68" t="str">
        <f t="shared" si="210"/>
        <v/>
      </c>
      <c r="AU294" s="663"/>
      <c r="AV294" s="1493" t="str">
        <f>IF(K294&lt;&gt;"","V列に色付け","")</f>
        <v/>
      </c>
      <c r="AW294" s="664" t="str">
        <f>IF('別紙様式2-2（４・５月分）'!O224="","",'別紙様式2-2（４・５月分）'!O224)</f>
        <v/>
      </c>
      <c r="AX294" s="1507" t="str">
        <f>IF(SUM('別紙様式2-2（４・５月分）'!P224:P226)=0,"",SUM('別紙様式2-2（４・５月分）'!P224:P226))</f>
        <v/>
      </c>
      <c r="AY294" s="1506" t="str">
        <f>IFERROR(VLOOKUP(K294,【参考】数式用!$AJ$2:$AK$24,2,FALSE),"")</f>
        <v/>
      </c>
      <c r="AZ294" s="1321" t="s">
        <v>2113</v>
      </c>
      <c r="BA294" s="1321" t="s">
        <v>2114</v>
      </c>
      <c r="BB294" s="1321" t="s">
        <v>2115</v>
      </c>
      <c r="BC294" s="1321" t="s">
        <v>2116</v>
      </c>
      <c r="BD294" s="1321" t="str">
        <f>IF(AND(P294&lt;&gt;"新加算Ⅰ",P294&lt;&gt;"新加算Ⅱ",P294&lt;&gt;"新加算Ⅲ",P294&lt;&gt;"新加算Ⅳ"),P294,IF(Q296&lt;&gt;"",Q296,""))</f>
        <v/>
      </c>
      <c r="BE294" s="1321"/>
      <c r="BF294" s="1321" t="str">
        <f t="shared" ref="BF294" si="228">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55"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12"/>
        <v/>
      </c>
      <c r="AU295" s="663"/>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55"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2196</v>
      </c>
      <c r="Q296" s="1386" t="str">
        <f>IFERROR(VLOOKUP('別紙様式2-2（４・５月分）'!AR224,【参考】数式用!$AT$5:$AV$22,3,FALSE),"")</f>
        <v/>
      </c>
      <c r="R296" s="1388" t="s">
        <v>2207</v>
      </c>
      <c r="S296" s="1394" t="str">
        <f>IFERROR(VLOOKUP(K294,【参考】数式用!$A$5:$AB$27,MATCH(Q296,【参考】数式用!$B$4:$AB$4,0)+1,0),"")</f>
        <v/>
      </c>
      <c r="T296" s="1459" t="s">
        <v>231</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29">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si="220"/>
        <v/>
      </c>
      <c r="AO296" s="1356" t="str">
        <f>IF(AND(U296&lt;&gt;"",AO294=""),"新規に適用",IF(AND(U296&lt;&gt;"",AO294&lt;&gt;""),"継続で適用",""))</f>
        <v/>
      </c>
      <c r="AP296" s="1358"/>
      <c r="AQ296" s="1356"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3"/>
      <c r="AV296" s="1493" t="str">
        <f>IF(K294&lt;&gt;"","V列に色付け","")</f>
        <v/>
      </c>
      <c r="AW296" s="1518"/>
      <c r="AX296" s="1507"/>
      <c r="AY296" s="175"/>
      <c r="AZ296" s="175"/>
      <c r="BA296" s="175"/>
      <c r="BB296" s="175"/>
      <c r="BC296" s="175"/>
      <c r="BD296" s="175"/>
      <c r="BE296" s="175"/>
      <c r="BF296" s="175"/>
      <c r="BG296" s="175"/>
      <c r="BH296" s="175"/>
      <c r="BI296" s="175"/>
      <c r="BJ296" s="175"/>
      <c r="BK296" s="175"/>
      <c r="BL296" s="555" t="str">
        <f>G294</f>
        <v/>
      </c>
    </row>
    <row r="297" spans="1:64" ht="30" customHeight="1" thickBot="1">
      <c r="A297" s="1227"/>
      <c r="B297" s="1376"/>
      <c r="C297" s="1377"/>
      <c r="D297" s="1377"/>
      <c r="E297" s="1377"/>
      <c r="F297" s="1378"/>
      <c r="G297" s="1267"/>
      <c r="H297" s="1267"/>
      <c r="I297" s="1267"/>
      <c r="J297" s="1373"/>
      <c r="K297" s="1267"/>
      <c r="L297" s="1248"/>
      <c r="M297" s="1375"/>
      <c r="N297" s="662"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3"/>
      <c r="AW297" s="664" t="str">
        <f>IF('別紙様式2-2（４・５月分）'!O226="","",'別紙様式2-2（４・５月分）'!O226)</f>
        <v/>
      </c>
      <c r="AX297" s="1507"/>
      <c r="AY297" s="175"/>
      <c r="AZ297" s="175"/>
      <c r="BA297" s="175"/>
      <c r="BB297" s="175"/>
      <c r="BC297" s="175"/>
      <c r="BD297" s="175"/>
      <c r="BE297" s="175"/>
      <c r="BF297" s="175"/>
      <c r="BG297" s="175"/>
      <c r="BH297" s="175"/>
      <c r="BI297" s="175"/>
      <c r="BJ297" s="175"/>
      <c r="BK297" s="175"/>
      <c r="BL297" s="555"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2189</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68" t="str">
        <f t="shared" si="210"/>
        <v/>
      </c>
      <c r="AU298" s="663"/>
      <c r="AV298" s="1493" t="str">
        <f>IF(K298&lt;&gt;"","V列に色付け","")</f>
        <v/>
      </c>
      <c r="AW298" s="664" t="str">
        <f>IF('別紙様式2-2（４・５月分）'!O227="","",'別紙様式2-2（４・５月分）'!O227)</f>
        <v/>
      </c>
      <c r="AX298" s="1507" t="str">
        <f>IF(SUM('別紙様式2-2（４・５月分）'!P227:P229)=0,"",SUM('別紙様式2-2（４・５月分）'!P227:P229))</f>
        <v/>
      </c>
      <c r="AY298" s="1506" t="str">
        <f>IFERROR(VLOOKUP(K298,【参考】数式用!$AJ$2:$AK$24,2,FALSE),"")</f>
        <v/>
      </c>
      <c r="AZ298" s="1321" t="s">
        <v>2113</v>
      </c>
      <c r="BA298" s="1321" t="s">
        <v>2114</v>
      </c>
      <c r="BB298" s="1321" t="s">
        <v>2115</v>
      </c>
      <c r="BC298" s="1321" t="s">
        <v>2116</v>
      </c>
      <c r="BD298" s="1321" t="str">
        <f>IF(AND(P298&lt;&gt;"新加算Ⅰ",P298&lt;&gt;"新加算Ⅱ",P298&lt;&gt;"新加算Ⅲ",P298&lt;&gt;"新加算Ⅳ"),P298,IF(Q300&lt;&gt;"",Q300,""))</f>
        <v/>
      </c>
      <c r="BE298" s="1321"/>
      <c r="BF298" s="1321" t="str">
        <f t="shared" ref="BF298" si="232">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55"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12"/>
        <v/>
      </c>
      <c r="AU299" s="663"/>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55"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2196</v>
      </c>
      <c r="Q300" s="1386" t="str">
        <f>IFERROR(VLOOKUP('別紙様式2-2（４・５月分）'!AR227,【参考】数式用!$AT$5:$AV$22,3,FALSE),"")</f>
        <v/>
      </c>
      <c r="R300" s="1388" t="s">
        <v>2207</v>
      </c>
      <c r="S300" s="1396" t="str">
        <f>IFERROR(VLOOKUP(K298,【参考】数式用!$A$5:$AB$27,MATCH(Q300,【参考】数式用!$B$4:$AB$4,0)+1,0),"")</f>
        <v/>
      </c>
      <c r="T300" s="1459" t="s">
        <v>231</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33">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si="220"/>
        <v/>
      </c>
      <c r="AO300" s="1356" t="str">
        <f>IF(AND(U300&lt;&gt;"",AO298=""),"新規に適用",IF(AND(U300&lt;&gt;"",AO298&lt;&gt;""),"継続で適用",""))</f>
        <v/>
      </c>
      <c r="AP300" s="1358"/>
      <c r="AQ300" s="1356" t="str">
        <f>IF(AND(U300&lt;&gt;"",AQ298=""),"新規に適用",IF(AND(U300&lt;&gt;"",AQ298&lt;&gt;""),"継続で適用",""))</f>
        <v/>
      </c>
      <c r="AR300" s="1344" t="str">
        <f t="shared" si="230"/>
        <v/>
      </c>
      <c r="AS300" s="1356" t="str">
        <f>IF(AND(U300&lt;&gt;"",AS298=""),"新規に適用",IF(AND(U300&lt;&gt;"",AS298&lt;&gt;""),"継続で適用",""))</f>
        <v/>
      </c>
      <c r="AT300" s="1331"/>
      <c r="AU300" s="663"/>
      <c r="AV300" s="1493" t="str">
        <f>IF(K298&lt;&gt;"","V列に色付け","")</f>
        <v/>
      </c>
      <c r="AW300" s="1518"/>
      <c r="AX300" s="1507"/>
      <c r="AY300" s="175"/>
      <c r="AZ300" s="175"/>
      <c r="BA300" s="175"/>
      <c r="BB300" s="175"/>
      <c r="BC300" s="175"/>
      <c r="BD300" s="175"/>
      <c r="BE300" s="175"/>
      <c r="BF300" s="175"/>
      <c r="BG300" s="175"/>
      <c r="BH300" s="175"/>
      <c r="BI300" s="175"/>
      <c r="BJ300" s="175"/>
      <c r="BK300" s="175"/>
      <c r="BL300" s="555" t="str">
        <f>G298</f>
        <v/>
      </c>
    </row>
    <row r="301" spans="1:64" ht="30" customHeight="1" thickBot="1">
      <c r="A301" s="1227"/>
      <c r="B301" s="1376"/>
      <c r="C301" s="1377"/>
      <c r="D301" s="1377"/>
      <c r="E301" s="1377"/>
      <c r="F301" s="1378"/>
      <c r="G301" s="1267"/>
      <c r="H301" s="1267"/>
      <c r="I301" s="1267"/>
      <c r="J301" s="1373"/>
      <c r="K301" s="1267"/>
      <c r="L301" s="1248"/>
      <c r="M301" s="1251"/>
      <c r="N301" s="662"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3"/>
      <c r="AW301" s="664" t="str">
        <f>IF('別紙様式2-2（４・５月分）'!O229="","",'別紙様式2-2（４・５月分）'!O229)</f>
        <v/>
      </c>
      <c r="AX301" s="1507"/>
      <c r="AY301" s="175"/>
      <c r="AZ301" s="175"/>
      <c r="BA301" s="175"/>
      <c r="BB301" s="175"/>
      <c r="BC301" s="175"/>
      <c r="BD301" s="175"/>
      <c r="BE301" s="175"/>
      <c r="BF301" s="175"/>
      <c r="BG301" s="175"/>
      <c r="BH301" s="175"/>
      <c r="BI301" s="175"/>
      <c r="BJ301" s="175"/>
      <c r="BK301" s="175"/>
      <c r="BL301" s="555"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2189</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68" t="str">
        <f t="shared" si="210"/>
        <v/>
      </c>
      <c r="AU302" s="663"/>
      <c r="AV302" s="1493" t="str">
        <f>IF(K302&lt;&gt;"","V列に色付け","")</f>
        <v/>
      </c>
      <c r="AW302" s="664" t="str">
        <f>IF('別紙様式2-2（４・５月分）'!O230="","",'別紙様式2-2（４・５月分）'!O230)</f>
        <v/>
      </c>
      <c r="AX302" s="1507" t="str">
        <f>IF(SUM('別紙様式2-2（４・５月分）'!P230:P232)=0,"",SUM('別紙様式2-2（４・５月分）'!P230:P232))</f>
        <v/>
      </c>
      <c r="AY302" s="1506" t="str">
        <f>IFERROR(VLOOKUP(K302,【参考】数式用!$AJ$2:$AK$24,2,FALSE),"")</f>
        <v/>
      </c>
      <c r="AZ302" s="1321" t="s">
        <v>2113</v>
      </c>
      <c r="BA302" s="1321" t="s">
        <v>2114</v>
      </c>
      <c r="BB302" s="1321" t="s">
        <v>2115</v>
      </c>
      <c r="BC302" s="1321" t="s">
        <v>2116</v>
      </c>
      <c r="BD302" s="1321" t="str">
        <f>IF(AND(P302&lt;&gt;"新加算Ⅰ",P302&lt;&gt;"新加算Ⅱ",P302&lt;&gt;"新加算Ⅲ",P302&lt;&gt;"新加算Ⅳ"),P302,IF(Q304&lt;&gt;"",Q304,""))</f>
        <v/>
      </c>
      <c r="BE302" s="1321"/>
      <c r="BF302" s="1321" t="str">
        <f t="shared" ref="BF302" si="235">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55"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12"/>
        <v/>
      </c>
      <c r="AU303" s="663"/>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55"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2196</v>
      </c>
      <c r="Q304" s="1386" t="str">
        <f>IFERROR(VLOOKUP('別紙様式2-2（４・５月分）'!AR230,【参考】数式用!$AT$5:$AV$22,3,FALSE),"")</f>
        <v/>
      </c>
      <c r="R304" s="1388" t="s">
        <v>2207</v>
      </c>
      <c r="S304" s="1394" t="str">
        <f>IFERROR(VLOOKUP(K302,【参考】数式用!$A$5:$AB$27,MATCH(Q304,【参考】数式用!$B$4:$AB$4,0)+1,0),"")</f>
        <v/>
      </c>
      <c r="T304" s="1459" t="s">
        <v>231</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236">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si="220"/>
        <v/>
      </c>
      <c r="AO304" s="1356" t="str">
        <f>IF(AND(U304&lt;&gt;"",AO302=""),"新規に適用",IF(AND(U304&lt;&gt;"",AO302&lt;&gt;""),"継続で適用",""))</f>
        <v/>
      </c>
      <c r="AP304" s="1358"/>
      <c r="AQ304" s="1356" t="str">
        <f>IF(AND(U304&lt;&gt;"",AQ302=""),"新規に適用",IF(AND(U304&lt;&gt;"",AQ302&lt;&gt;""),"継続で適用",""))</f>
        <v/>
      </c>
      <c r="AR304" s="1344" t="str">
        <f t="shared" si="230"/>
        <v/>
      </c>
      <c r="AS304" s="1356" t="str">
        <f>IF(AND(U304&lt;&gt;"",AS302=""),"新規に適用",IF(AND(U304&lt;&gt;"",AS302&lt;&gt;""),"継続で適用",""))</f>
        <v/>
      </c>
      <c r="AT304" s="1331"/>
      <c r="AU304" s="663"/>
      <c r="AV304" s="1493" t="str">
        <f>IF(K302&lt;&gt;"","V列に色付け","")</f>
        <v/>
      </c>
      <c r="AW304" s="1518"/>
      <c r="AX304" s="1507"/>
      <c r="AY304" s="175"/>
      <c r="AZ304" s="175"/>
      <c r="BA304" s="175"/>
      <c r="BB304" s="175"/>
      <c r="BC304" s="175"/>
      <c r="BD304" s="175"/>
      <c r="BE304" s="175"/>
      <c r="BF304" s="175"/>
      <c r="BG304" s="175"/>
      <c r="BH304" s="175"/>
      <c r="BI304" s="175"/>
      <c r="BJ304" s="175"/>
      <c r="BK304" s="175"/>
      <c r="BL304" s="555" t="str">
        <f>G302</f>
        <v/>
      </c>
    </row>
    <row r="305" spans="1:64" ht="30" customHeight="1" thickBot="1">
      <c r="A305" s="1227"/>
      <c r="B305" s="1376"/>
      <c r="C305" s="1377"/>
      <c r="D305" s="1377"/>
      <c r="E305" s="1377"/>
      <c r="F305" s="1378"/>
      <c r="G305" s="1267"/>
      <c r="H305" s="1267"/>
      <c r="I305" s="1267"/>
      <c r="J305" s="1373"/>
      <c r="K305" s="1267"/>
      <c r="L305" s="1248"/>
      <c r="M305" s="1375"/>
      <c r="N305" s="662"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3"/>
      <c r="AW305" s="664" t="str">
        <f>IF('別紙様式2-2（４・５月分）'!O232="","",'別紙様式2-2（４・５月分）'!O232)</f>
        <v/>
      </c>
      <c r="AX305" s="1507"/>
      <c r="AY305" s="175"/>
      <c r="AZ305" s="175"/>
      <c r="BA305" s="175"/>
      <c r="BB305" s="175"/>
      <c r="BC305" s="175"/>
      <c r="BD305" s="175"/>
      <c r="BE305" s="175"/>
      <c r="BF305" s="175"/>
      <c r="BG305" s="175"/>
      <c r="BH305" s="175"/>
      <c r="BI305" s="175"/>
      <c r="BJ305" s="175"/>
      <c r="BK305" s="175"/>
      <c r="BL305" s="555"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2189</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68" t="str">
        <f t="shared" si="210"/>
        <v/>
      </c>
      <c r="AU306" s="663"/>
      <c r="AV306" s="1493" t="str">
        <f>IF(K306&lt;&gt;"","V列に色付け","")</f>
        <v/>
      </c>
      <c r="AW306" s="664" t="str">
        <f>IF('別紙様式2-2（４・５月分）'!O233="","",'別紙様式2-2（４・５月分）'!O233)</f>
        <v/>
      </c>
      <c r="AX306" s="1507" t="str">
        <f>IF(SUM('別紙様式2-2（４・５月分）'!P233:P235)=0,"",SUM('別紙様式2-2（４・５月分）'!P233:P235))</f>
        <v/>
      </c>
      <c r="AY306" s="1506" t="str">
        <f>IFERROR(VLOOKUP(K306,【参考】数式用!$AJ$2:$AK$24,2,FALSE),"")</f>
        <v/>
      </c>
      <c r="AZ306" s="1321" t="s">
        <v>2113</v>
      </c>
      <c r="BA306" s="1321" t="s">
        <v>2114</v>
      </c>
      <c r="BB306" s="1321" t="s">
        <v>2115</v>
      </c>
      <c r="BC306" s="1321" t="s">
        <v>2116</v>
      </c>
      <c r="BD306" s="1321" t="str">
        <f>IF(AND(P306&lt;&gt;"新加算Ⅰ",P306&lt;&gt;"新加算Ⅱ",P306&lt;&gt;"新加算Ⅲ",P306&lt;&gt;"新加算Ⅳ"),P306,IF(Q308&lt;&gt;"",Q308,""))</f>
        <v/>
      </c>
      <c r="BE306" s="1321"/>
      <c r="BF306" s="1321" t="str">
        <f t="shared" ref="BF306" si="238">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55"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12"/>
        <v/>
      </c>
      <c r="AU307" s="663"/>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55"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2196</v>
      </c>
      <c r="Q308" s="1386" t="str">
        <f>IFERROR(VLOOKUP('別紙様式2-2（４・５月分）'!AR233,【参考】数式用!$AT$5:$AV$22,3,FALSE),"")</f>
        <v/>
      </c>
      <c r="R308" s="1388" t="s">
        <v>2207</v>
      </c>
      <c r="S308" s="1394" t="str">
        <f>IFERROR(VLOOKUP(K306,【参考】数式用!$A$5:$AB$27,MATCH(Q308,【参考】数式用!$B$4:$AB$4,0)+1,0),"")</f>
        <v/>
      </c>
      <c r="T308" s="1459" t="s">
        <v>231</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239">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si="220"/>
        <v/>
      </c>
      <c r="AO308" s="1356" t="str">
        <f>IF(AND(U308&lt;&gt;"",AO306=""),"新規に適用",IF(AND(U308&lt;&gt;"",AO306&lt;&gt;""),"継続で適用",""))</f>
        <v/>
      </c>
      <c r="AP308" s="1358"/>
      <c r="AQ308" s="1356" t="str">
        <f>IF(AND(U308&lt;&gt;"",AQ306=""),"新規に適用",IF(AND(U308&lt;&gt;"",AQ306&lt;&gt;""),"継続で適用",""))</f>
        <v/>
      </c>
      <c r="AR308" s="1344" t="str">
        <f t="shared" si="230"/>
        <v/>
      </c>
      <c r="AS308" s="1356" t="str">
        <f>IF(AND(U308&lt;&gt;"",AS306=""),"新規に適用",IF(AND(U308&lt;&gt;"",AS306&lt;&gt;""),"継続で適用",""))</f>
        <v/>
      </c>
      <c r="AT308" s="1331"/>
      <c r="AU308" s="663"/>
      <c r="AV308" s="1493" t="str">
        <f>IF(K306&lt;&gt;"","V列に色付け","")</f>
        <v/>
      </c>
      <c r="AW308" s="1518"/>
      <c r="AX308" s="1507"/>
      <c r="AY308" s="175"/>
      <c r="AZ308" s="175"/>
      <c r="BA308" s="175"/>
      <c r="BB308" s="175"/>
      <c r="BC308" s="175"/>
      <c r="BD308" s="175"/>
      <c r="BE308" s="175"/>
      <c r="BF308" s="175"/>
      <c r="BG308" s="175"/>
      <c r="BH308" s="175"/>
      <c r="BI308" s="175"/>
      <c r="BJ308" s="175"/>
      <c r="BK308" s="175"/>
      <c r="BL308" s="555" t="str">
        <f>G306</f>
        <v/>
      </c>
    </row>
    <row r="309" spans="1:64" ht="30" customHeight="1" thickBot="1">
      <c r="A309" s="1227"/>
      <c r="B309" s="1376"/>
      <c r="C309" s="1377"/>
      <c r="D309" s="1377"/>
      <c r="E309" s="1377"/>
      <c r="F309" s="1378"/>
      <c r="G309" s="1267"/>
      <c r="H309" s="1267"/>
      <c r="I309" s="1267"/>
      <c r="J309" s="1373"/>
      <c r="K309" s="1267"/>
      <c r="L309" s="1248"/>
      <c r="M309" s="1375"/>
      <c r="N309" s="662"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3"/>
      <c r="AW309" s="664" t="str">
        <f>IF('別紙様式2-2（４・５月分）'!O235="","",'別紙様式2-2（４・５月分）'!O235)</f>
        <v/>
      </c>
      <c r="AX309" s="1507"/>
      <c r="AY309" s="175"/>
      <c r="AZ309" s="175"/>
      <c r="BA309" s="175"/>
      <c r="BB309" s="175"/>
      <c r="BC309" s="175"/>
      <c r="BD309" s="175"/>
      <c r="BE309" s="175"/>
      <c r="BF309" s="175"/>
      <c r="BG309" s="175"/>
      <c r="BH309" s="175"/>
      <c r="BI309" s="175"/>
      <c r="BJ309" s="175"/>
      <c r="BK309" s="175"/>
      <c r="BL309" s="555"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2189</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68" t="str">
        <f t="shared" si="210"/>
        <v/>
      </c>
      <c r="AU310" s="663"/>
      <c r="AV310" s="1493" t="str">
        <f>IF(K310&lt;&gt;"","V列に色付け","")</f>
        <v/>
      </c>
      <c r="AW310" s="664" t="str">
        <f>IF('別紙様式2-2（４・５月分）'!O236="","",'別紙様式2-2（４・５月分）'!O236)</f>
        <v/>
      </c>
      <c r="AX310" s="1507" t="str">
        <f>IF(SUM('別紙様式2-2（４・５月分）'!P236:P238)=0,"",SUM('別紙様式2-2（４・５月分）'!P236:P238))</f>
        <v/>
      </c>
      <c r="AY310" s="1506" t="str">
        <f>IFERROR(VLOOKUP(K310,【参考】数式用!$AJ$2:$AK$24,2,FALSE),"")</f>
        <v/>
      </c>
      <c r="AZ310" s="1321" t="s">
        <v>2113</v>
      </c>
      <c r="BA310" s="1321" t="s">
        <v>2114</v>
      </c>
      <c r="BB310" s="1321" t="s">
        <v>2115</v>
      </c>
      <c r="BC310" s="1321" t="s">
        <v>2116</v>
      </c>
      <c r="BD310" s="1321" t="str">
        <f>IF(AND(P310&lt;&gt;"新加算Ⅰ",P310&lt;&gt;"新加算Ⅱ",P310&lt;&gt;"新加算Ⅲ",P310&lt;&gt;"新加算Ⅳ"),P310,IF(Q312&lt;&gt;"",Q312,""))</f>
        <v/>
      </c>
      <c r="BE310" s="1321"/>
      <c r="BF310" s="1321" t="str">
        <f t="shared" ref="BF310" si="241">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55"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12"/>
        <v/>
      </c>
      <c r="AU311" s="663"/>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55"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2196</v>
      </c>
      <c r="Q312" s="1386" t="str">
        <f>IFERROR(VLOOKUP('別紙様式2-2（４・５月分）'!AR236,【参考】数式用!$AT$5:$AV$22,3,FALSE),"")</f>
        <v/>
      </c>
      <c r="R312" s="1388" t="s">
        <v>2207</v>
      </c>
      <c r="S312" s="1396" t="str">
        <f>IFERROR(VLOOKUP(K310,【参考】数式用!$A$5:$AB$27,MATCH(Q312,【参考】数式用!$B$4:$AB$4,0)+1,0),"")</f>
        <v/>
      </c>
      <c r="T312" s="1459" t="s">
        <v>231</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242">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si="220"/>
        <v/>
      </c>
      <c r="AO312" s="1356" t="str">
        <f>IF(AND(U312&lt;&gt;"",AO310=""),"新規に適用",IF(AND(U312&lt;&gt;"",AO310&lt;&gt;""),"継続で適用",""))</f>
        <v/>
      </c>
      <c r="AP312" s="1358"/>
      <c r="AQ312" s="1356" t="str">
        <f>IF(AND(U312&lt;&gt;"",AQ310=""),"新規に適用",IF(AND(U312&lt;&gt;"",AQ310&lt;&gt;""),"継続で適用",""))</f>
        <v/>
      </c>
      <c r="AR312" s="1344" t="str">
        <f t="shared" si="230"/>
        <v/>
      </c>
      <c r="AS312" s="1356" t="str">
        <f>IF(AND(U312&lt;&gt;"",AS310=""),"新規に適用",IF(AND(U312&lt;&gt;"",AS310&lt;&gt;""),"継続で適用",""))</f>
        <v/>
      </c>
      <c r="AT312" s="1331"/>
      <c r="AU312" s="663"/>
      <c r="AV312" s="1493" t="str">
        <f>IF(K310&lt;&gt;"","V列に色付け","")</f>
        <v/>
      </c>
      <c r="AW312" s="1518"/>
      <c r="AX312" s="1507"/>
      <c r="AY312" s="175"/>
      <c r="AZ312" s="175"/>
      <c r="BA312" s="175"/>
      <c r="BB312" s="175"/>
      <c r="BC312" s="175"/>
      <c r="BD312" s="175"/>
      <c r="BE312" s="175"/>
      <c r="BF312" s="175"/>
      <c r="BG312" s="175"/>
      <c r="BH312" s="175"/>
      <c r="BI312" s="175"/>
      <c r="BJ312" s="175"/>
      <c r="BK312" s="175"/>
      <c r="BL312" s="555" t="str">
        <f>G310</f>
        <v/>
      </c>
    </row>
    <row r="313" spans="1:64" ht="30" customHeight="1" thickBot="1">
      <c r="A313" s="1227"/>
      <c r="B313" s="1376"/>
      <c r="C313" s="1377"/>
      <c r="D313" s="1377"/>
      <c r="E313" s="1377"/>
      <c r="F313" s="1378"/>
      <c r="G313" s="1267"/>
      <c r="H313" s="1267"/>
      <c r="I313" s="1267"/>
      <c r="J313" s="1373"/>
      <c r="K313" s="1267"/>
      <c r="L313" s="1248"/>
      <c r="M313" s="1251"/>
      <c r="N313" s="662"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3"/>
      <c r="AW313" s="664" t="str">
        <f>IF('別紙様式2-2（４・５月分）'!O238="","",'別紙様式2-2（４・５月分）'!O238)</f>
        <v/>
      </c>
      <c r="AX313" s="1507"/>
      <c r="AY313" s="175"/>
      <c r="AZ313" s="175"/>
      <c r="BA313" s="175"/>
      <c r="BB313" s="175"/>
      <c r="BC313" s="175"/>
      <c r="BD313" s="175"/>
      <c r="BE313" s="175"/>
      <c r="BF313" s="175"/>
      <c r="BG313" s="175"/>
      <c r="BH313" s="175"/>
      <c r="BI313" s="175"/>
      <c r="BJ313" s="175"/>
      <c r="BK313" s="175"/>
      <c r="BL313" s="555"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2189</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68" t="str">
        <f t="shared" si="210"/>
        <v/>
      </c>
      <c r="AU314" s="663"/>
      <c r="AV314" s="1493" t="str">
        <f>IF(K314&lt;&gt;"","V列に色付け","")</f>
        <v/>
      </c>
      <c r="AW314" s="664" t="str">
        <f>IF('別紙様式2-2（４・５月分）'!O239="","",'別紙様式2-2（４・５月分）'!O239)</f>
        <v/>
      </c>
      <c r="AX314" s="1507" t="str">
        <f>IF(SUM('別紙様式2-2（４・５月分）'!P239:P241)=0,"",SUM('別紙様式2-2（４・５月分）'!P239:P241))</f>
        <v/>
      </c>
      <c r="AY314" s="1506" t="str">
        <f>IFERROR(VLOOKUP(K314,【参考】数式用!$AJ$2:$AK$24,2,FALSE),"")</f>
        <v/>
      </c>
      <c r="AZ314" s="1321" t="s">
        <v>2113</v>
      </c>
      <c r="BA314" s="1321" t="s">
        <v>2114</v>
      </c>
      <c r="BB314" s="1321" t="s">
        <v>2115</v>
      </c>
      <c r="BC314" s="1321" t="s">
        <v>2116</v>
      </c>
      <c r="BD314" s="1321" t="str">
        <f>IF(AND(P314&lt;&gt;"新加算Ⅰ",P314&lt;&gt;"新加算Ⅱ",P314&lt;&gt;"新加算Ⅲ",P314&lt;&gt;"新加算Ⅳ"),P314,IF(Q316&lt;&gt;"",Q316,""))</f>
        <v/>
      </c>
      <c r="BE314" s="1321"/>
      <c r="BF314" s="1321" t="str">
        <f t="shared" ref="BF314" si="244">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55"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12"/>
        <v/>
      </c>
      <c r="AU315" s="663"/>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55"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2196</v>
      </c>
      <c r="Q316" s="1386" t="str">
        <f>IFERROR(VLOOKUP('別紙様式2-2（４・５月分）'!AR239,【参考】数式用!$AT$5:$AV$22,3,FALSE),"")</f>
        <v/>
      </c>
      <c r="R316" s="1388" t="s">
        <v>2207</v>
      </c>
      <c r="S316" s="1394" t="str">
        <f>IFERROR(VLOOKUP(K314,【参考】数式用!$A$5:$AB$27,MATCH(Q316,【参考】数式用!$B$4:$AB$4,0)+1,0),"")</f>
        <v/>
      </c>
      <c r="T316" s="1459" t="s">
        <v>231</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245">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si="220"/>
        <v/>
      </c>
      <c r="AO316" s="1356" t="str">
        <f>IF(AND(U316&lt;&gt;"",AO314=""),"新規に適用",IF(AND(U316&lt;&gt;"",AO314&lt;&gt;""),"継続で適用",""))</f>
        <v/>
      </c>
      <c r="AP316" s="1358"/>
      <c r="AQ316" s="1356" t="str">
        <f>IF(AND(U316&lt;&gt;"",AQ314=""),"新規に適用",IF(AND(U316&lt;&gt;"",AQ314&lt;&gt;""),"継続で適用",""))</f>
        <v/>
      </c>
      <c r="AR316" s="1344" t="str">
        <f t="shared" si="230"/>
        <v/>
      </c>
      <c r="AS316" s="1356" t="str">
        <f>IF(AND(U316&lt;&gt;"",AS314=""),"新規に適用",IF(AND(U316&lt;&gt;"",AS314&lt;&gt;""),"継続で適用",""))</f>
        <v/>
      </c>
      <c r="AT316" s="1331"/>
      <c r="AU316" s="663"/>
      <c r="AV316" s="1493" t="str">
        <f>IF(K314&lt;&gt;"","V列に色付け","")</f>
        <v/>
      </c>
      <c r="AW316" s="1518"/>
      <c r="AX316" s="1507"/>
      <c r="AY316" s="175"/>
      <c r="AZ316" s="175"/>
      <c r="BA316" s="175"/>
      <c r="BB316" s="175"/>
      <c r="BC316" s="175"/>
      <c r="BD316" s="175"/>
      <c r="BE316" s="175"/>
      <c r="BF316" s="175"/>
      <c r="BG316" s="175"/>
      <c r="BH316" s="175"/>
      <c r="BI316" s="175"/>
      <c r="BJ316" s="175"/>
      <c r="BK316" s="175"/>
      <c r="BL316" s="555" t="str">
        <f>G314</f>
        <v/>
      </c>
    </row>
    <row r="317" spans="1:64" ht="30" customHeight="1" thickBot="1">
      <c r="A317" s="1227"/>
      <c r="B317" s="1376"/>
      <c r="C317" s="1377"/>
      <c r="D317" s="1377"/>
      <c r="E317" s="1377"/>
      <c r="F317" s="1378"/>
      <c r="G317" s="1267"/>
      <c r="H317" s="1267"/>
      <c r="I317" s="1267"/>
      <c r="J317" s="1373"/>
      <c r="K317" s="1267"/>
      <c r="L317" s="1248"/>
      <c r="M317" s="1375"/>
      <c r="N317" s="662"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3"/>
      <c r="AW317" s="664" t="str">
        <f>IF('別紙様式2-2（４・５月分）'!O241="","",'別紙様式2-2（４・５月分）'!O241)</f>
        <v/>
      </c>
      <c r="AX317" s="1507"/>
      <c r="AY317" s="175"/>
      <c r="AZ317" s="175"/>
      <c r="BA317" s="175"/>
      <c r="BB317" s="175"/>
      <c r="BC317" s="175"/>
      <c r="BD317" s="175"/>
      <c r="BE317" s="175"/>
      <c r="BF317" s="175"/>
      <c r="BG317" s="175"/>
      <c r="BH317" s="175"/>
      <c r="BI317" s="175"/>
      <c r="BJ317" s="175"/>
      <c r="BK317" s="175"/>
      <c r="BL317" s="555"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2189</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68" t="str">
        <f t="shared" si="210"/>
        <v/>
      </c>
      <c r="AU318" s="663"/>
      <c r="AV318" s="1493" t="str">
        <f>IF(K318&lt;&gt;"","V列に色付け","")</f>
        <v/>
      </c>
      <c r="AW318" s="664" t="str">
        <f>IF('別紙様式2-2（４・５月分）'!O242="","",'別紙様式2-2（４・５月分）'!O242)</f>
        <v/>
      </c>
      <c r="AX318" s="1507" t="str">
        <f>IF(SUM('別紙様式2-2（４・５月分）'!P242:P244)=0,"",SUM('別紙様式2-2（４・５月分）'!P242:P244))</f>
        <v/>
      </c>
      <c r="AY318" s="1506" t="str">
        <f>IFERROR(VLOOKUP(K318,【参考】数式用!$AJ$2:$AK$24,2,FALSE),"")</f>
        <v/>
      </c>
      <c r="AZ318" s="1321" t="s">
        <v>2113</v>
      </c>
      <c r="BA318" s="1321" t="s">
        <v>2114</v>
      </c>
      <c r="BB318" s="1321" t="s">
        <v>2115</v>
      </c>
      <c r="BC318" s="1321" t="s">
        <v>2116</v>
      </c>
      <c r="BD318" s="1321" t="str">
        <f>IF(AND(P318&lt;&gt;"新加算Ⅰ",P318&lt;&gt;"新加算Ⅱ",P318&lt;&gt;"新加算Ⅲ",P318&lt;&gt;"新加算Ⅳ"),P318,IF(Q320&lt;&gt;"",Q320,""))</f>
        <v/>
      </c>
      <c r="BE318" s="1321"/>
      <c r="BF318" s="1321" t="str">
        <f t="shared" ref="BF318" si="247">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55"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12"/>
        <v/>
      </c>
      <c r="AU319" s="663"/>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55"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2196</v>
      </c>
      <c r="Q320" s="1386" t="str">
        <f>IFERROR(VLOOKUP('別紙様式2-2（４・５月分）'!AR242,【参考】数式用!$AT$5:$AV$22,3,FALSE),"")</f>
        <v/>
      </c>
      <c r="R320" s="1388" t="s">
        <v>2207</v>
      </c>
      <c r="S320" s="1396" t="str">
        <f>IFERROR(VLOOKUP(K318,【参考】数式用!$A$5:$AB$27,MATCH(Q320,【参考】数式用!$B$4:$AB$4,0)+1,0),"")</f>
        <v/>
      </c>
      <c r="T320" s="1459" t="s">
        <v>231</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248">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si="220"/>
        <v/>
      </c>
      <c r="AO320" s="1356" t="str">
        <f>IF(AND(U320&lt;&gt;"",AO318=""),"新規に適用",IF(AND(U320&lt;&gt;"",AO318&lt;&gt;""),"継続で適用",""))</f>
        <v/>
      </c>
      <c r="AP320" s="1358"/>
      <c r="AQ320" s="1356" t="str">
        <f>IF(AND(U320&lt;&gt;"",AQ318=""),"新規に適用",IF(AND(U320&lt;&gt;"",AQ318&lt;&gt;""),"継続で適用",""))</f>
        <v/>
      </c>
      <c r="AR320" s="1344" t="str">
        <f t="shared" si="230"/>
        <v/>
      </c>
      <c r="AS320" s="1356" t="str">
        <f>IF(AND(U320&lt;&gt;"",AS318=""),"新規に適用",IF(AND(U320&lt;&gt;"",AS318&lt;&gt;""),"継続で適用",""))</f>
        <v/>
      </c>
      <c r="AT320" s="1331"/>
      <c r="AU320" s="663"/>
      <c r="AV320" s="1493" t="str">
        <f>IF(K318&lt;&gt;"","V列に色付け","")</f>
        <v/>
      </c>
      <c r="AW320" s="1518"/>
      <c r="AX320" s="1507"/>
      <c r="AY320" s="175"/>
      <c r="AZ320" s="175"/>
      <c r="BA320" s="175"/>
      <c r="BB320" s="175"/>
      <c r="BC320" s="175"/>
      <c r="BD320" s="175"/>
      <c r="BE320" s="175"/>
      <c r="BF320" s="175"/>
      <c r="BG320" s="175"/>
      <c r="BH320" s="175"/>
      <c r="BI320" s="175"/>
      <c r="BJ320" s="175"/>
      <c r="BK320" s="175"/>
      <c r="BL320" s="555" t="str">
        <f>G318</f>
        <v/>
      </c>
    </row>
    <row r="321" spans="1:64" ht="30" customHeight="1" thickBot="1">
      <c r="A321" s="1227"/>
      <c r="B321" s="1376"/>
      <c r="C321" s="1377"/>
      <c r="D321" s="1377"/>
      <c r="E321" s="1377"/>
      <c r="F321" s="1378"/>
      <c r="G321" s="1267"/>
      <c r="H321" s="1267"/>
      <c r="I321" s="1267"/>
      <c r="J321" s="1373"/>
      <c r="K321" s="1267"/>
      <c r="L321" s="1248"/>
      <c r="M321" s="1251"/>
      <c r="N321" s="662"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3"/>
      <c r="AW321" s="664" t="str">
        <f>IF('別紙様式2-2（４・５月分）'!O244="","",'別紙様式2-2（４・５月分）'!O244)</f>
        <v/>
      </c>
      <c r="AX321" s="1507"/>
      <c r="AY321" s="175"/>
      <c r="AZ321" s="175"/>
      <c r="BA321" s="175"/>
      <c r="BB321" s="175"/>
      <c r="BC321" s="175"/>
      <c r="BD321" s="175"/>
      <c r="BE321" s="175"/>
      <c r="BF321" s="175"/>
      <c r="BG321" s="175"/>
      <c r="BH321" s="175"/>
      <c r="BI321" s="175"/>
      <c r="BJ321" s="175"/>
      <c r="BK321" s="175"/>
      <c r="BL321" s="555"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2189</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68" t="str">
        <f t="shared" si="210"/>
        <v/>
      </c>
      <c r="AU322" s="663"/>
      <c r="AV322" s="1493" t="str">
        <f>IF(K322&lt;&gt;"","V列に色付け","")</f>
        <v/>
      </c>
      <c r="AW322" s="664" t="str">
        <f>IF('別紙様式2-2（４・５月分）'!O245="","",'別紙様式2-2（４・５月分）'!O245)</f>
        <v/>
      </c>
      <c r="AX322" s="1507" t="str">
        <f>IF(SUM('別紙様式2-2（４・５月分）'!P245:P247)=0,"",SUM('別紙様式2-2（４・５月分）'!P245:P247))</f>
        <v/>
      </c>
      <c r="AY322" s="1506" t="str">
        <f>IFERROR(VLOOKUP(K322,【参考】数式用!$AJ$2:$AK$24,2,FALSE),"")</f>
        <v/>
      </c>
      <c r="AZ322" s="1321" t="s">
        <v>2113</v>
      </c>
      <c r="BA322" s="1321" t="s">
        <v>2114</v>
      </c>
      <c r="BB322" s="1321" t="s">
        <v>2115</v>
      </c>
      <c r="BC322" s="1321" t="s">
        <v>2116</v>
      </c>
      <c r="BD322" s="1321" t="str">
        <f>IF(AND(P322&lt;&gt;"新加算Ⅰ",P322&lt;&gt;"新加算Ⅱ",P322&lt;&gt;"新加算Ⅲ",P322&lt;&gt;"新加算Ⅳ"),P322,IF(Q324&lt;&gt;"",Q324,""))</f>
        <v/>
      </c>
      <c r="BE322" s="1321"/>
      <c r="BF322" s="1321" t="str">
        <f t="shared" ref="BF322" si="250">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55"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12"/>
        <v/>
      </c>
      <c r="AU323" s="663"/>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55"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2196</v>
      </c>
      <c r="Q324" s="1386" t="str">
        <f>IFERROR(VLOOKUP('別紙様式2-2（４・５月分）'!AR245,【参考】数式用!$AT$5:$AV$22,3,FALSE),"")</f>
        <v/>
      </c>
      <c r="R324" s="1388" t="s">
        <v>2207</v>
      </c>
      <c r="S324" s="1394" t="str">
        <f>IFERROR(VLOOKUP(K322,【参考】数式用!$A$5:$AB$27,MATCH(Q324,【参考】数式用!$B$4:$AB$4,0)+1,0),"")</f>
        <v/>
      </c>
      <c r="T324" s="1459" t="s">
        <v>231</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251">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si="220"/>
        <v/>
      </c>
      <c r="AO324" s="1356" t="str">
        <f>IF(AND(U324&lt;&gt;"",AO322=""),"新規に適用",IF(AND(U324&lt;&gt;"",AO322&lt;&gt;""),"継続で適用",""))</f>
        <v/>
      </c>
      <c r="AP324" s="1358"/>
      <c r="AQ324" s="1356" t="str">
        <f>IF(AND(U324&lt;&gt;"",AQ322=""),"新規に適用",IF(AND(U324&lt;&gt;"",AQ322&lt;&gt;""),"継続で適用",""))</f>
        <v/>
      </c>
      <c r="AR324" s="1344" t="str">
        <f t="shared" si="230"/>
        <v/>
      </c>
      <c r="AS324" s="1356" t="str">
        <f>IF(AND(U324&lt;&gt;"",AS322=""),"新規に適用",IF(AND(U324&lt;&gt;"",AS322&lt;&gt;""),"継続で適用",""))</f>
        <v/>
      </c>
      <c r="AT324" s="1331"/>
      <c r="AU324" s="663"/>
      <c r="AV324" s="1493" t="str">
        <f>IF(K322&lt;&gt;"","V列に色付け","")</f>
        <v/>
      </c>
      <c r="AW324" s="1518"/>
      <c r="AX324" s="1507"/>
      <c r="AY324" s="175"/>
      <c r="AZ324" s="175"/>
      <c r="BA324" s="175"/>
      <c r="BB324" s="175"/>
      <c r="BC324" s="175"/>
      <c r="BD324" s="175"/>
      <c r="BE324" s="175"/>
      <c r="BF324" s="175"/>
      <c r="BG324" s="175"/>
      <c r="BH324" s="175"/>
      <c r="BI324" s="175"/>
      <c r="BJ324" s="175"/>
      <c r="BK324" s="175"/>
      <c r="BL324" s="555" t="str">
        <f>G322</f>
        <v/>
      </c>
    </row>
    <row r="325" spans="1:64" ht="30" customHeight="1" thickBot="1">
      <c r="A325" s="1227"/>
      <c r="B325" s="1376"/>
      <c r="C325" s="1377"/>
      <c r="D325" s="1377"/>
      <c r="E325" s="1377"/>
      <c r="F325" s="1378"/>
      <c r="G325" s="1267"/>
      <c r="H325" s="1267"/>
      <c r="I325" s="1267"/>
      <c r="J325" s="1373"/>
      <c r="K325" s="1267"/>
      <c r="L325" s="1248"/>
      <c r="M325" s="1375"/>
      <c r="N325" s="662"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3"/>
      <c r="AW325" s="664" t="str">
        <f>IF('別紙様式2-2（４・５月分）'!O247="","",'別紙様式2-2（４・５月分）'!O247)</f>
        <v/>
      </c>
      <c r="AX325" s="1507"/>
      <c r="AY325" s="175"/>
      <c r="AZ325" s="175"/>
      <c r="BA325" s="175"/>
      <c r="BB325" s="175"/>
      <c r="BC325" s="175"/>
      <c r="BD325" s="175"/>
      <c r="BE325" s="175"/>
      <c r="BF325" s="175"/>
      <c r="BG325" s="175"/>
      <c r="BH325" s="175"/>
      <c r="BI325" s="175"/>
      <c r="BJ325" s="175"/>
      <c r="BK325" s="175"/>
      <c r="BL325" s="555"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2189</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68" t="str">
        <f t="shared" si="210"/>
        <v/>
      </c>
      <c r="AU326" s="663"/>
      <c r="AV326" s="1493" t="str">
        <f>IF(K326&lt;&gt;"","V列に色付け","")</f>
        <v/>
      </c>
      <c r="AW326" s="664" t="str">
        <f>IF('別紙様式2-2（４・５月分）'!O248="","",'別紙様式2-2（４・５月分）'!O248)</f>
        <v/>
      </c>
      <c r="AX326" s="1507" t="str">
        <f>IF(SUM('別紙様式2-2（４・５月分）'!P248:P250)=0,"",SUM('別紙様式2-2（４・５月分）'!P248:P250))</f>
        <v/>
      </c>
      <c r="AY326" s="1506" t="str">
        <f>IFERROR(VLOOKUP(K326,【参考】数式用!$AJ$2:$AK$24,2,FALSE),"")</f>
        <v/>
      </c>
      <c r="AZ326" s="1321" t="s">
        <v>2113</v>
      </c>
      <c r="BA326" s="1321" t="s">
        <v>2114</v>
      </c>
      <c r="BB326" s="1321" t="s">
        <v>2115</v>
      </c>
      <c r="BC326" s="1321" t="s">
        <v>2116</v>
      </c>
      <c r="BD326" s="1321" t="str">
        <f>IF(AND(P326&lt;&gt;"新加算Ⅰ",P326&lt;&gt;"新加算Ⅱ",P326&lt;&gt;"新加算Ⅲ",P326&lt;&gt;"新加算Ⅳ"),P326,IF(Q328&lt;&gt;"",Q328,""))</f>
        <v/>
      </c>
      <c r="BE326" s="1321"/>
      <c r="BF326" s="1321" t="str">
        <f t="shared" ref="BF326" si="25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55"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12"/>
        <v/>
      </c>
      <c r="AU327" s="663"/>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55"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2196</v>
      </c>
      <c r="Q328" s="1386" t="str">
        <f>IFERROR(VLOOKUP('別紙様式2-2（４・５月分）'!AR248,【参考】数式用!$AT$5:$AV$22,3,FALSE),"")</f>
        <v/>
      </c>
      <c r="R328" s="1388" t="s">
        <v>2207</v>
      </c>
      <c r="S328" s="1396" t="str">
        <f>IFERROR(VLOOKUP(K326,【参考】数式用!$A$5:$AB$27,MATCH(Q328,【参考】数式用!$B$4:$AB$4,0)+1,0),"")</f>
        <v/>
      </c>
      <c r="T328" s="1459" t="s">
        <v>231</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25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si="220"/>
        <v/>
      </c>
      <c r="AO328" s="1356" t="str">
        <f>IF(AND(U328&lt;&gt;"",AO326=""),"新規に適用",IF(AND(U328&lt;&gt;"",AO326&lt;&gt;""),"継続で適用",""))</f>
        <v/>
      </c>
      <c r="AP328" s="1358"/>
      <c r="AQ328" s="1356" t="str">
        <f>IF(AND(U328&lt;&gt;"",AQ326=""),"新規に適用",IF(AND(U328&lt;&gt;"",AQ326&lt;&gt;""),"継続で適用",""))</f>
        <v/>
      </c>
      <c r="AR328" s="1344" t="str">
        <f t="shared" si="230"/>
        <v/>
      </c>
      <c r="AS328" s="1356" t="str">
        <f>IF(AND(U328&lt;&gt;"",AS326=""),"新規に適用",IF(AND(U328&lt;&gt;"",AS326&lt;&gt;""),"継続で適用",""))</f>
        <v/>
      </c>
      <c r="AT328" s="1331"/>
      <c r="AU328" s="663"/>
      <c r="AV328" s="1493" t="str">
        <f>IF(K326&lt;&gt;"","V列に色付け","")</f>
        <v/>
      </c>
      <c r="AW328" s="1518"/>
      <c r="AX328" s="1507"/>
      <c r="AY328" s="175"/>
      <c r="AZ328" s="175"/>
      <c r="BA328" s="175"/>
      <c r="BB328" s="175"/>
      <c r="BC328" s="175"/>
      <c r="BD328" s="175"/>
      <c r="BE328" s="175"/>
      <c r="BF328" s="175"/>
      <c r="BG328" s="175"/>
      <c r="BH328" s="175"/>
      <c r="BI328" s="175"/>
      <c r="BJ328" s="175"/>
      <c r="BK328" s="175"/>
      <c r="BL328" s="555" t="str">
        <f>G326</f>
        <v/>
      </c>
    </row>
    <row r="329" spans="1:64" ht="30" customHeight="1" thickBot="1">
      <c r="A329" s="1227"/>
      <c r="B329" s="1376"/>
      <c r="C329" s="1377"/>
      <c r="D329" s="1377"/>
      <c r="E329" s="1377"/>
      <c r="F329" s="1378"/>
      <c r="G329" s="1267"/>
      <c r="H329" s="1267"/>
      <c r="I329" s="1267"/>
      <c r="J329" s="1373"/>
      <c r="K329" s="1267"/>
      <c r="L329" s="1248"/>
      <c r="M329" s="1251"/>
      <c r="N329" s="662"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3"/>
      <c r="AW329" s="664" t="str">
        <f>IF('別紙様式2-2（４・５月分）'!O250="","",'別紙様式2-2（４・５月分）'!O250)</f>
        <v/>
      </c>
      <c r="AX329" s="1507"/>
      <c r="AY329" s="175"/>
      <c r="AZ329" s="175"/>
      <c r="BA329" s="175"/>
      <c r="BB329" s="175"/>
      <c r="BC329" s="175"/>
      <c r="BD329" s="175"/>
      <c r="BE329" s="175"/>
      <c r="BF329" s="175"/>
      <c r="BG329" s="175"/>
      <c r="BH329" s="175"/>
      <c r="BI329" s="175"/>
      <c r="BJ329" s="175"/>
      <c r="BK329" s="175"/>
      <c r="BL329" s="555"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2189</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68" t="str">
        <f t="shared" si="210"/>
        <v/>
      </c>
      <c r="AU330" s="663"/>
      <c r="AV330" s="1493" t="str">
        <f>IF(K330&lt;&gt;"","V列に色付け","")</f>
        <v/>
      </c>
      <c r="AW330" s="664" t="str">
        <f>IF('別紙様式2-2（４・５月分）'!O251="","",'別紙様式2-2（４・５月分）'!O251)</f>
        <v/>
      </c>
      <c r="AX330" s="1507" t="str">
        <f>IF(SUM('別紙様式2-2（４・５月分）'!P251:P253)=0,"",SUM('別紙様式2-2（４・５月分）'!P251:P253))</f>
        <v/>
      </c>
      <c r="AY330" s="1506" t="str">
        <f>IFERROR(VLOOKUP(K330,【参考】数式用!$AJ$2:$AK$24,2,FALSE),"")</f>
        <v/>
      </c>
      <c r="AZ330" s="1321" t="s">
        <v>2113</v>
      </c>
      <c r="BA330" s="1321" t="s">
        <v>2114</v>
      </c>
      <c r="BB330" s="1321" t="s">
        <v>2115</v>
      </c>
      <c r="BC330" s="1321" t="s">
        <v>2116</v>
      </c>
      <c r="BD330" s="1321" t="str">
        <f>IF(AND(P330&lt;&gt;"新加算Ⅰ",P330&lt;&gt;"新加算Ⅱ",P330&lt;&gt;"新加算Ⅲ",P330&lt;&gt;"新加算Ⅳ"),P330,IF(Q332&lt;&gt;"",Q332,""))</f>
        <v/>
      </c>
      <c r="BE330" s="1321"/>
      <c r="BF330" s="1321" t="str">
        <f t="shared" ref="BF330" si="256">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55"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12"/>
        <v/>
      </c>
      <c r="AU331" s="663"/>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55"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2196</v>
      </c>
      <c r="Q332" s="1386" t="str">
        <f>IFERROR(VLOOKUP('別紙様式2-2（４・５月分）'!AR251,【参考】数式用!$AT$5:$AV$22,3,FALSE),"")</f>
        <v/>
      </c>
      <c r="R332" s="1388" t="s">
        <v>2207</v>
      </c>
      <c r="S332" s="1394" t="str">
        <f>IFERROR(VLOOKUP(K330,【参考】数式用!$A$5:$AB$27,MATCH(Q332,【参考】数式用!$B$4:$AB$4,0)+1,0),"")</f>
        <v/>
      </c>
      <c r="T332" s="1459" t="s">
        <v>231</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257">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si="220"/>
        <v/>
      </c>
      <c r="AO332" s="1356" t="str">
        <f>IF(AND(U332&lt;&gt;"",AO330=""),"新規に適用",IF(AND(U332&lt;&gt;"",AO330&lt;&gt;""),"継続で適用",""))</f>
        <v/>
      </c>
      <c r="AP332" s="1358"/>
      <c r="AQ332" s="1356" t="str">
        <f>IF(AND(U332&lt;&gt;"",AQ330=""),"新規に適用",IF(AND(U332&lt;&gt;"",AQ330&lt;&gt;""),"継続で適用",""))</f>
        <v/>
      </c>
      <c r="AR332" s="1344" t="str">
        <f t="shared" si="230"/>
        <v/>
      </c>
      <c r="AS332" s="1356" t="str">
        <f>IF(AND(U332&lt;&gt;"",AS330=""),"新規に適用",IF(AND(U332&lt;&gt;"",AS330&lt;&gt;""),"継続で適用",""))</f>
        <v/>
      </c>
      <c r="AT332" s="1331"/>
      <c r="AU332" s="663"/>
      <c r="AV332" s="1493" t="str">
        <f>IF(K330&lt;&gt;"","V列に色付け","")</f>
        <v/>
      </c>
      <c r="AW332" s="1518"/>
      <c r="AX332" s="1507"/>
      <c r="AY332" s="175"/>
      <c r="AZ332" s="175"/>
      <c r="BA332" s="175"/>
      <c r="BB332" s="175"/>
      <c r="BC332" s="175"/>
      <c r="BD332" s="175"/>
      <c r="BE332" s="175"/>
      <c r="BF332" s="175"/>
      <c r="BG332" s="175"/>
      <c r="BH332" s="175"/>
      <c r="BI332" s="175"/>
      <c r="BJ332" s="175"/>
      <c r="BK332" s="175"/>
      <c r="BL332" s="555" t="str">
        <f>G330</f>
        <v/>
      </c>
    </row>
    <row r="333" spans="1:64" ht="30" customHeight="1" thickBot="1">
      <c r="A333" s="1227"/>
      <c r="B333" s="1376"/>
      <c r="C333" s="1377"/>
      <c r="D333" s="1377"/>
      <c r="E333" s="1377"/>
      <c r="F333" s="1378"/>
      <c r="G333" s="1267"/>
      <c r="H333" s="1267"/>
      <c r="I333" s="1267"/>
      <c r="J333" s="1373"/>
      <c r="K333" s="1267"/>
      <c r="L333" s="1248"/>
      <c r="M333" s="1375"/>
      <c r="N333" s="662"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3"/>
      <c r="AW333" s="664" t="str">
        <f>IF('別紙様式2-2（４・５月分）'!O253="","",'別紙様式2-2（４・５月分）'!O253)</f>
        <v/>
      </c>
      <c r="AX333" s="1507"/>
      <c r="AY333" s="175"/>
      <c r="AZ333" s="175"/>
      <c r="BA333" s="175"/>
      <c r="BB333" s="175"/>
      <c r="BC333" s="175"/>
      <c r="BD333" s="175"/>
      <c r="BE333" s="175"/>
      <c r="BF333" s="175"/>
      <c r="BG333" s="175"/>
      <c r="BH333" s="175"/>
      <c r="BI333" s="175"/>
      <c r="BJ333" s="175"/>
      <c r="BK333" s="175"/>
      <c r="BL333" s="555"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2189</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68" t="str">
        <f t="shared" si="210"/>
        <v/>
      </c>
      <c r="AU334" s="663"/>
      <c r="AV334" s="1493" t="str">
        <f>IF(K334&lt;&gt;"","V列に色付け","")</f>
        <v/>
      </c>
      <c r="AW334" s="664" t="str">
        <f>IF('別紙様式2-2（４・５月分）'!O254="","",'別紙様式2-2（４・５月分）'!O254)</f>
        <v/>
      </c>
      <c r="AX334" s="1507" t="str">
        <f>IF(SUM('別紙様式2-2（４・５月分）'!P254:P256)=0,"",SUM('別紙様式2-2（４・５月分）'!P254:P256))</f>
        <v/>
      </c>
      <c r="AY334" s="1506" t="str">
        <f>IFERROR(VLOOKUP(K334,【参考】数式用!$AJ$2:$AK$24,2,FALSE),"")</f>
        <v/>
      </c>
      <c r="AZ334" s="1321" t="s">
        <v>2113</v>
      </c>
      <c r="BA334" s="1321" t="s">
        <v>2114</v>
      </c>
      <c r="BB334" s="1321" t="s">
        <v>2115</v>
      </c>
      <c r="BC334" s="1321" t="s">
        <v>2116</v>
      </c>
      <c r="BD334" s="1321" t="str">
        <f>IF(AND(P334&lt;&gt;"新加算Ⅰ",P334&lt;&gt;"新加算Ⅱ",P334&lt;&gt;"新加算Ⅲ",P334&lt;&gt;"新加算Ⅳ"),P334,IF(Q336&lt;&gt;"",Q336,""))</f>
        <v/>
      </c>
      <c r="BE334" s="1321"/>
      <c r="BF334" s="1321" t="str">
        <f t="shared" ref="BF334" si="259">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55"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12"/>
        <v/>
      </c>
      <c r="AU335" s="663"/>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55"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2196</v>
      </c>
      <c r="Q336" s="1386" t="str">
        <f>IFERROR(VLOOKUP('別紙様式2-2（４・５月分）'!AR254,【参考】数式用!$AT$5:$AV$22,3,FALSE),"")</f>
        <v/>
      </c>
      <c r="R336" s="1388" t="s">
        <v>2207</v>
      </c>
      <c r="S336" s="1396" t="str">
        <f>IFERROR(VLOOKUP(K334,【参考】数式用!$A$5:$AB$27,MATCH(Q336,【参考】数式用!$B$4:$AB$4,0)+1,0),"")</f>
        <v/>
      </c>
      <c r="T336" s="1459" t="s">
        <v>231</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260">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si="220"/>
        <v/>
      </c>
      <c r="AO336" s="1356" t="str">
        <f>IF(AND(U336&lt;&gt;"",AO334=""),"新規に適用",IF(AND(U336&lt;&gt;"",AO334&lt;&gt;""),"継続で適用",""))</f>
        <v/>
      </c>
      <c r="AP336" s="1358"/>
      <c r="AQ336" s="1356" t="str">
        <f>IF(AND(U336&lt;&gt;"",AQ334=""),"新規に適用",IF(AND(U336&lt;&gt;"",AQ334&lt;&gt;""),"継続で適用",""))</f>
        <v/>
      </c>
      <c r="AR336" s="1344" t="str">
        <f t="shared" si="230"/>
        <v/>
      </c>
      <c r="AS336" s="1356" t="str">
        <f>IF(AND(U336&lt;&gt;"",AS334=""),"新規に適用",IF(AND(U336&lt;&gt;"",AS334&lt;&gt;""),"継続で適用",""))</f>
        <v/>
      </c>
      <c r="AT336" s="1331"/>
      <c r="AU336" s="663"/>
      <c r="AV336" s="1493" t="str">
        <f>IF(K334&lt;&gt;"","V列に色付け","")</f>
        <v/>
      </c>
      <c r="AW336" s="1518"/>
      <c r="AX336" s="1507"/>
      <c r="AY336" s="175"/>
      <c r="AZ336" s="175"/>
      <c r="BA336" s="175"/>
      <c r="BB336" s="175"/>
      <c r="BC336" s="175"/>
      <c r="BD336" s="175"/>
      <c r="BE336" s="175"/>
      <c r="BF336" s="175"/>
      <c r="BG336" s="175"/>
      <c r="BH336" s="175"/>
      <c r="BI336" s="175"/>
      <c r="BJ336" s="175"/>
      <c r="BK336" s="175"/>
      <c r="BL336" s="555" t="str">
        <f>G334</f>
        <v/>
      </c>
    </row>
    <row r="337" spans="1:64" ht="30" customHeight="1" thickBot="1">
      <c r="A337" s="1227"/>
      <c r="B337" s="1376"/>
      <c r="C337" s="1377"/>
      <c r="D337" s="1377"/>
      <c r="E337" s="1377"/>
      <c r="F337" s="1378"/>
      <c r="G337" s="1267"/>
      <c r="H337" s="1267"/>
      <c r="I337" s="1267"/>
      <c r="J337" s="1373"/>
      <c r="K337" s="1267"/>
      <c r="L337" s="1248"/>
      <c r="M337" s="1251"/>
      <c r="N337" s="662"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3"/>
      <c r="AW337" s="664" t="str">
        <f>IF('別紙様式2-2（４・５月分）'!O256="","",'別紙様式2-2（４・５月分）'!O256)</f>
        <v/>
      </c>
      <c r="AX337" s="1507"/>
      <c r="AY337" s="175"/>
      <c r="AZ337" s="175"/>
      <c r="BA337" s="175"/>
      <c r="BB337" s="175"/>
      <c r="BC337" s="175"/>
      <c r="BD337" s="175"/>
      <c r="BE337" s="175"/>
      <c r="BF337" s="175"/>
      <c r="BG337" s="175"/>
      <c r="BH337" s="175"/>
      <c r="BI337" s="175"/>
      <c r="BJ337" s="175"/>
      <c r="BK337" s="175"/>
      <c r="BL337" s="555"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2189</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68" t="str">
        <f t="shared" ref="AT338:AT398" si="262">IF(AV338="","",IF(V338&lt;O338,"！加算の要件上は問題ありませんが、令和６年４・５月と比較して令和６年６月に加算率が下がる計画になっています。",""))</f>
        <v/>
      </c>
      <c r="AU338" s="663"/>
      <c r="AV338" s="1493" t="str">
        <f>IF(K338&lt;&gt;"","V列に色付け","")</f>
        <v/>
      </c>
      <c r="AW338" s="664" t="str">
        <f>IF('別紙様式2-2（４・５月分）'!O257="","",'別紙様式2-2（４・５月分）'!O257)</f>
        <v/>
      </c>
      <c r="AX338" s="1507" t="str">
        <f>IF(SUM('別紙様式2-2（４・５月分）'!P257:P259)=0,"",SUM('別紙様式2-2（４・５月分）'!P257:P259))</f>
        <v/>
      </c>
      <c r="AY338" s="1506" t="str">
        <f>IFERROR(VLOOKUP(K338,【参考】数式用!$AJ$2:$AK$24,2,FALSE),"")</f>
        <v/>
      </c>
      <c r="AZ338" s="1321" t="s">
        <v>2113</v>
      </c>
      <c r="BA338" s="1321" t="s">
        <v>2114</v>
      </c>
      <c r="BB338" s="1321" t="s">
        <v>2115</v>
      </c>
      <c r="BC338" s="1321" t="s">
        <v>2116</v>
      </c>
      <c r="BD338" s="1321" t="str">
        <f>IF(AND(P338&lt;&gt;"新加算Ⅰ",P338&lt;&gt;"新加算Ⅱ",P338&lt;&gt;"新加算Ⅲ",P338&lt;&gt;"新加算Ⅳ"),P338,IF(Q340&lt;&gt;"",Q340,""))</f>
        <v/>
      </c>
      <c r="BE338" s="1321"/>
      <c r="BF338" s="1321" t="str">
        <f t="shared" ref="BF338" si="263">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55"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55"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2196</v>
      </c>
      <c r="Q340" s="1386" t="str">
        <f>IFERROR(VLOOKUP('別紙様式2-2（４・５月分）'!AR257,【参考】数式用!$AT$5:$AV$22,3,FALSE),"")</f>
        <v/>
      </c>
      <c r="R340" s="1388" t="s">
        <v>2207</v>
      </c>
      <c r="S340" s="1394" t="str">
        <f>IFERROR(VLOOKUP(K338,【参考】数式用!$A$5:$AB$27,MATCH(Q340,【参考】数式用!$B$4:$AB$4,0)+1,0),"")</f>
        <v/>
      </c>
      <c r="T340" s="1459" t="s">
        <v>231</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265">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si="220"/>
        <v/>
      </c>
      <c r="AO340" s="1356" t="str">
        <f>IF(AND(U340&lt;&gt;"",AO338=""),"新規に適用",IF(AND(U340&lt;&gt;"",AO338&lt;&gt;""),"継続で適用",""))</f>
        <v/>
      </c>
      <c r="AP340" s="1358"/>
      <c r="AQ340" s="1356" t="str">
        <f>IF(AND(U340&lt;&gt;"",AQ338=""),"新規に適用",IF(AND(U340&lt;&gt;"",AQ338&lt;&gt;""),"継続で適用",""))</f>
        <v/>
      </c>
      <c r="AR340" s="1344" t="str">
        <f t="shared" si="230"/>
        <v/>
      </c>
      <c r="AS340" s="1356" t="str">
        <f>IF(AND(U340&lt;&gt;"",AS338=""),"新規に適用",IF(AND(U340&lt;&gt;"",AS338&lt;&gt;""),"継続で適用",""))</f>
        <v/>
      </c>
      <c r="AT340" s="1331"/>
      <c r="AU340" s="663"/>
      <c r="AV340" s="1493" t="str">
        <f>IF(K338&lt;&gt;"","V列に色付け","")</f>
        <v/>
      </c>
      <c r="AW340" s="1518"/>
      <c r="AX340" s="1507"/>
      <c r="AY340" s="175"/>
      <c r="AZ340" s="175"/>
      <c r="BA340" s="175"/>
      <c r="BB340" s="175"/>
      <c r="BC340" s="175"/>
      <c r="BD340" s="175"/>
      <c r="BE340" s="175"/>
      <c r="BF340" s="175"/>
      <c r="BG340" s="175"/>
      <c r="BH340" s="175"/>
      <c r="BI340" s="175"/>
      <c r="BJ340" s="175"/>
      <c r="BK340" s="175"/>
      <c r="BL340" s="555" t="str">
        <f>G338</f>
        <v/>
      </c>
    </row>
    <row r="341" spans="1:64" ht="30" customHeight="1" thickBot="1">
      <c r="A341" s="1227"/>
      <c r="B341" s="1376"/>
      <c r="C341" s="1377"/>
      <c r="D341" s="1377"/>
      <c r="E341" s="1377"/>
      <c r="F341" s="1378"/>
      <c r="G341" s="1267"/>
      <c r="H341" s="1267"/>
      <c r="I341" s="1267"/>
      <c r="J341" s="1373"/>
      <c r="K341" s="1267"/>
      <c r="L341" s="1248"/>
      <c r="M341" s="1375"/>
      <c r="N341" s="662"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3"/>
      <c r="AW341" s="664" t="str">
        <f>IF('別紙様式2-2（４・５月分）'!O259="","",'別紙様式2-2（４・５月分）'!O259)</f>
        <v/>
      </c>
      <c r="AX341" s="1507"/>
      <c r="AY341" s="175"/>
      <c r="AZ341" s="175"/>
      <c r="BA341" s="175"/>
      <c r="BB341" s="175"/>
      <c r="BC341" s="175"/>
      <c r="BD341" s="175"/>
      <c r="BE341" s="175"/>
      <c r="BF341" s="175"/>
      <c r="BG341" s="175"/>
      <c r="BH341" s="175"/>
      <c r="BI341" s="175"/>
      <c r="BJ341" s="175"/>
      <c r="BK341" s="175"/>
      <c r="BL341" s="555"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2189</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68" t="str">
        <f t="shared" si="262"/>
        <v/>
      </c>
      <c r="AU342" s="663"/>
      <c r="AV342" s="1493" t="str">
        <f>IF(K342&lt;&gt;"","V列に色付け","")</f>
        <v/>
      </c>
      <c r="AW342" s="664" t="str">
        <f>IF('別紙様式2-2（４・５月分）'!O260="","",'別紙様式2-2（４・５月分）'!O260)</f>
        <v/>
      </c>
      <c r="AX342" s="1507" t="str">
        <f>IF(SUM('別紙様式2-2（４・５月分）'!P260:P262)=0,"",SUM('別紙様式2-2（４・５月分）'!P260:P262))</f>
        <v/>
      </c>
      <c r="AY342" s="1506" t="str">
        <f>IFERROR(VLOOKUP(K342,【参考】数式用!$AJ$2:$AK$24,2,FALSE),"")</f>
        <v/>
      </c>
      <c r="AZ342" s="1321" t="s">
        <v>2113</v>
      </c>
      <c r="BA342" s="1321" t="s">
        <v>2114</v>
      </c>
      <c r="BB342" s="1321" t="s">
        <v>2115</v>
      </c>
      <c r="BC342" s="1321" t="s">
        <v>2116</v>
      </c>
      <c r="BD342" s="1321" t="str">
        <f>IF(AND(P342&lt;&gt;"新加算Ⅰ",P342&lt;&gt;"新加算Ⅱ",P342&lt;&gt;"新加算Ⅲ",P342&lt;&gt;"新加算Ⅳ"),P342,IF(Q344&lt;&gt;"",Q344,""))</f>
        <v/>
      </c>
      <c r="BE342" s="1321"/>
      <c r="BF342" s="1321" t="str">
        <f t="shared" ref="BF342" si="267">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55"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264"/>
        <v/>
      </c>
      <c r="AU343" s="663"/>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55"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2196</v>
      </c>
      <c r="Q344" s="1386" t="str">
        <f>IFERROR(VLOOKUP('別紙様式2-2（４・５月分）'!AR260,【参考】数式用!$AT$5:$AV$22,3,FALSE),"")</f>
        <v/>
      </c>
      <c r="R344" s="1388" t="s">
        <v>2207</v>
      </c>
      <c r="S344" s="1396" t="str">
        <f>IFERROR(VLOOKUP(K342,【参考】数式用!$A$5:$AB$27,MATCH(Q344,【参考】数式用!$B$4:$AB$4,0)+1,0),"")</f>
        <v/>
      </c>
      <c r="T344" s="1459" t="s">
        <v>231</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268">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si="220"/>
        <v/>
      </c>
      <c r="AO344" s="1356" t="str">
        <f>IF(AND(U344&lt;&gt;"",AO342=""),"新規に適用",IF(AND(U344&lt;&gt;"",AO342&lt;&gt;""),"継続で適用",""))</f>
        <v/>
      </c>
      <c r="AP344" s="1358"/>
      <c r="AQ344" s="1356" t="str">
        <f>IF(AND(U344&lt;&gt;"",AQ342=""),"新規に適用",IF(AND(U344&lt;&gt;"",AQ342&lt;&gt;""),"継続で適用",""))</f>
        <v/>
      </c>
      <c r="AR344" s="1344" t="str">
        <f t="shared" si="230"/>
        <v/>
      </c>
      <c r="AS344" s="1356" t="str">
        <f>IF(AND(U344&lt;&gt;"",AS342=""),"新規に適用",IF(AND(U344&lt;&gt;"",AS342&lt;&gt;""),"継続で適用",""))</f>
        <v/>
      </c>
      <c r="AT344" s="1331"/>
      <c r="AU344" s="663"/>
      <c r="AV344" s="1493" t="str">
        <f>IF(K342&lt;&gt;"","V列に色付け","")</f>
        <v/>
      </c>
      <c r="AW344" s="1518"/>
      <c r="AX344" s="1507"/>
      <c r="AY344" s="175"/>
      <c r="AZ344" s="175"/>
      <c r="BA344" s="175"/>
      <c r="BB344" s="175"/>
      <c r="BC344" s="175"/>
      <c r="BD344" s="175"/>
      <c r="BE344" s="175"/>
      <c r="BF344" s="175"/>
      <c r="BG344" s="175"/>
      <c r="BH344" s="175"/>
      <c r="BI344" s="175"/>
      <c r="BJ344" s="175"/>
      <c r="BK344" s="175"/>
      <c r="BL344" s="555" t="str">
        <f>G342</f>
        <v/>
      </c>
    </row>
    <row r="345" spans="1:64" ht="30" customHeight="1" thickBot="1">
      <c r="A345" s="1227"/>
      <c r="B345" s="1376"/>
      <c r="C345" s="1377"/>
      <c r="D345" s="1377"/>
      <c r="E345" s="1377"/>
      <c r="F345" s="1378"/>
      <c r="G345" s="1267"/>
      <c r="H345" s="1267"/>
      <c r="I345" s="1267"/>
      <c r="J345" s="1373"/>
      <c r="K345" s="1267"/>
      <c r="L345" s="1248"/>
      <c r="M345" s="1251"/>
      <c r="N345" s="662"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3"/>
      <c r="AW345" s="664" t="str">
        <f>IF('別紙様式2-2（４・５月分）'!O262="","",'別紙様式2-2（４・５月分）'!O262)</f>
        <v/>
      </c>
      <c r="AX345" s="1507"/>
      <c r="AY345" s="175"/>
      <c r="AZ345" s="175"/>
      <c r="BA345" s="175"/>
      <c r="BB345" s="175"/>
      <c r="BC345" s="175"/>
      <c r="BD345" s="175"/>
      <c r="BE345" s="175"/>
      <c r="BF345" s="175"/>
      <c r="BG345" s="175"/>
      <c r="BH345" s="175"/>
      <c r="BI345" s="175"/>
      <c r="BJ345" s="175"/>
      <c r="BK345" s="175"/>
      <c r="BL345" s="555"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2189</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68" t="str">
        <f t="shared" si="262"/>
        <v/>
      </c>
      <c r="AU346" s="663"/>
      <c r="AV346" s="1493" t="str">
        <f>IF(K346&lt;&gt;"","V列に色付け","")</f>
        <v/>
      </c>
      <c r="AW346" s="664" t="str">
        <f>IF('別紙様式2-2（４・５月分）'!O263="","",'別紙様式2-2（４・５月分）'!O263)</f>
        <v/>
      </c>
      <c r="AX346" s="1507" t="str">
        <f>IF(SUM('別紙様式2-2（４・５月分）'!P263:P265)=0,"",SUM('別紙様式2-2（４・５月分）'!P263:P265))</f>
        <v/>
      </c>
      <c r="AY346" s="1506" t="str">
        <f>IFERROR(VLOOKUP(K346,【参考】数式用!$AJ$2:$AK$24,2,FALSE),"")</f>
        <v/>
      </c>
      <c r="AZ346" s="1321" t="s">
        <v>2113</v>
      </c>
      <c r="BA346" s="1321" t="s">
        <v>2114</v>
      </c>
      <c r="BB346" s="1321" t="s">
        <v>2115</v>
      </c>
      <c r="BC346" s="1321" t="s">
        <v>2116</v>
      </c>
      <c r="BD346" s="1321" t="str">
        <f>IF(AND(P346&lt;&gt;"新加算Ⅰ",P346&lt;&gt;"新加算Ⅱ",P346&lt;&gt;"新加算Ⅲ",P346&lt;&gt;"新加算Ⅳ"),P346,IF(Q348&lt;&gt;"",Q348,""))</f>
        <v/>
      </c>
      <c r="BE346" s="1321"/>
      <c r="BF346" s="1321" t="str">
        <f t="shared" ref="BF346" si="270">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55"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264"/>
        <v/>
      </c>
      <c r="AU347" s="663"/>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55"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2196</v>
      </c>
      <c r="Q348" s="1386" t="str">
        <f>IFERROR(VLOOKUP('別紙様式2-2（４・５月分）'!AR263,【参考】数式用!$AT$5:$AV$22,3,FALSE),"")</f>
        <v/>
      </c>
      <c r="R348" s="1388" t="s">
        <v>2207</v>
      </c>
      <c r="S348" s="1394" t="str">
        <f>IFERROR(VLOOKUP(K346,【参考】数式用!$A$5:$AB$27,MATCH(Q348,【参考】数式用!$B$4:$AB$4,0)+1,0),"")</f>
        <v/>
      </c>
      <c r="T348" s="1459" t="s">
        <v>231</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271">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AN408" si="272">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30"/>
        <v/>
      </c>
      <c r="AS348" s="1356" t="str">
        <f>IF(AND(U348&lt;&gt;"",AS346=""),"新規に適用",IF(AND(U348&lt;&gt;"",AS346&lt;&gt;""),"継続で適用",""))</f>
        <v/>
      </c>
      <c r="AT348" s="1331"/>
      <c r="AU348" s="663"/>
      <c r="AV348" s="1493" t="str">
        <f>IF(K346&lt;&gt;"","V列に色付け","")</f>
        <v/>
      </c>
      <c r="AW348" s="1518"/>
      <c r="AX348" s="1507"/>
      <c r="AY348" s="175"/>
      <c r="AZ348" s="175"/>
      <c r="BA348" s="175"/>
      <c r="BB348" s="175"/>
      <c r="BC348" s="175"/>
      <c r="BD348" s="175"/>
      <c r="BE348" s="175"/>
      <c r="BF348" s="175"/>
      <c r="BG348" s="175"/>
      <c r="BH348" s="175"/>
      <c r="BI348" s="175"/>
      <c r="BJ348" s="175"/>
      <c r="BK348" s="175"/>
      <c r="BL348" s="555" t="str">
        <f>G346</f>
        <v/>
      </c>
    </row>
    <row r="349" spans="1:64" ht="30" customHeight="1" thickBot="1">
      <c r="A349" s="1227"/>
      <c r="B349" s="1376"/>
      <c r="C349" s="1377"/>
      <c r="D349" s="1377"/>
      <c r="E349" s="1377"/>
      <c r="F349" s="1378"/>
      <c r="G349" s="1267"/>
      <c r="H349" s="1267"/>
      <c r="I349" s="1267"/>
      <c r="J349" s="1373"/>
      <c r="K349" s="1267"/>
      <c r="L349" s="1248"/>
      <c r="M349" s="1375"/>
      <c r="N349" s="662"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3"/>
      <c r="AW349" s="664" t="str">
        <f>IF('別紙様式2-2（４・５月分）'!O265="","",'別紙様式2-2（４・５月分）'!O265)</f>
        <v/>
      </c>
      <c r="AX349" s="1507"/>
      <c r="AY349" s="175"/>
      <c r="AZ349" s="175"/>
      <c r="BA349" s="175"/>
      <c r="BB349" s="175"/>
      <c r="BC349" s="175"/>
      <c r="BD349" s="175"/>
      <c r="BE349" s="175"/>
      <c r="BF349" s="175"/>
      <c r="BG349" s="175"/>
      <c r="BH349" s="175"/>
      <c r="BI349" s="175"/>
      <c r="BJ349" s="175"/>
      <c r="BK349" s="175"/>
      <c r="BL349" s="555"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2189</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68" t="str">
        <f t="shared" si="262"/>
        <v/>
      </c>
      <c r="AU350" s="663"/>
      <c r="AV350" s="1493" t="str">
        <f>IF(K350&lt;&gt;"","V列に色付け","")</f>
        <v/>
      </c>
      <c r="AW350" s="664" t="str">
        <f>IF('別紙様式2-2（４・５月分）'!O266="","",'別紙様式2-2（４・５月分）'!O266)</f>
        <v/>
      </c>
      <c r="AX350" s="1507" t="str">
        <f>IF(SUM('別紙様式2-2（４・５月分）'!P266:P268)=0,"",SUM('別紙様式2-2（４・５月分）'!P266:P268))</f>
        <v/>
      </c>
      <c r="AY350" s="1506" t="str">
        <f>IFERROR(VLOOKUP(K350,【参考】数式用!$AJ$2:$AK$24,2,FALSE),"")</f>
        <v/>
      </c>
      <c r="AZ350" s="1321" t="s">
        <v>2113</v>
      </c>
      <c r="BA350" s="1321" t="s">
        <v>2114</v>
      </c>
      <c r="BB350" s="1321" t="s">
        <v>2115</v>
      </c>
      <c r="BC350" s="1321" t="s">
        <v>2116</v>
      </c>
      <c r="BD350" s="1321" t="str">
        <f>IF(AND(P350&lt;&gt;"新加算Ⅰ",P350&lt;&gt;"新加算Ⅱ",P350&lt;&gt;"新加算Ⅲ",P350&lt;&gt;"新加算Ⅳ"),P350,IF(Q352&lt;&gt;"",Q352,""))</f>
        <v/>
      </c>
      <c r="BE350" s="1321"/>
      <c r="BF350" s="1321" t="str">
        <f t="shared" ref="BF350" si="274">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55"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264"/>
        <v/>
      </c>
      <c r="AU351" s="663"/>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55"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2196</v>
      </c>
      <c r="Q352" s="1386" t="str">
        <f>IFERROR(VLOOKUP('別紙様式2-2（４・５月分）'!AR266,【参考】数式用!$AT$5:$AV$22,3,FALSE),"")</f>
        <v/>
      </c>
      <c r="R352" s="1388" t="s">
        <v>2207</v>
      </c>
      <c r="S352" s="1396" t="str">
        <f>IFERROR(VLOOKUP(K350,【参考】数式用!$A$5:$AB$27,MATCH(Q352,【参考】数式用!$B$4:$AB$4,0)+1,0),"")</f>
        <v/>
      </c>
      <c r="T352" s="1459" t="s">
        <v>231</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275">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si="272"/>
        <v/>
      </c>
      <c r="AO352" s="1356" t="str">
        <f>IF(AND(U352&lt;&gt;"",AO350=""),"新規に適用",IF(AND(U352&lt;&gt;"",AO350&lt;&gt;""),"継続で適用",""))</f>
        <v/>
      </c>
      <c r="AP352" s="1358"/>
      <c r="AQ352" s="1356" t="str">
        <f>IF(AND(U352&lt;&gt;"",AQ350=""),"新規に適用",IF(AND(U352&lt;&gt;"",AQ350&lt;&gt;""),"継続で適用",""))</f>
        <v/>
      </c>
      <c r="AR352" s="1344" t="str">
        <f t="shared" si="230"/>
        <v/>
      </c>
      <c r="AS352" s="1356" t="str">
        <f>IF(AND(U352&lt;&gt;"",AS350=""),"新規に適用",IF(AND(U352&lt;&gt;"",AS350&lt;&gt;""),"継続で適用",""))</f>
        <v/>
      </c>
      <c r="AT352" s="1331"/>
      <c r="AU352" s="663"/>
      <c r="AV352" s="1493" t="str">
        <f>IF(K350&lt;&gt;"","V列に色付け","")</f>
        <v/>
      </c>
      <c r="AW352" s="1518"/>
      <c r="AX352" s="1507"/>
      <c r="AY352" s="175"/>
      <c r="AZ352" s="175"/>
      <c r="BA352" s="175"/>
      <c r="BB352" s="175"/>
      <c r="BC352" s="175"/>
      <c r="BD352" s="175"/>
      <c r="BE352" s="175"/>
      <c r="BF352" s="175"/>
      <c r="BG352" s="175"/>
      <c r="BH352" s="175"/>
      <c r="BI352" s="175"/>
      <c r="BJ352" s="175"/>
      <c r="BK352" s="175"/>
      <c r="BL352" s="555" t="str">
        <f>G350</f>
        <v/>
      </c>
    </row>
    <row r="353" spans="1:64" ht="30" customHeight="1" thickBot="1">
      <c r="A353" s="1227"/>
      <c r="B353" s="1376"/>
      <c r="C353" s="1377"/>
      <c r="D353" s="1377"/>
      <c r="E353" s="1377"/>
      <c r="F353" s="1378"/>
      <c r="G353" s="1267"/>
      <c r="H353" s="1267"/>
      <c r="I353" s="1267"/>
      <c r="J353" s="1373"/>
      <c r="K353" s="1267"/>
      <c r="L353" s="1248"/>
      <c r="M353" s="1251"/>
      <c r="N353" s="662"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3"/>
      <c r="AW353" s="664" t="str">
        <f>IF('別紙様式2-2（４・５月分）'!O268="","",'別紙様式2-2（４・５月分）'!O268)</f>
        <v/>
      </c>
      <c r="AX353" s="1507"/>
      <c r="AY353" s="175"/>
      <c r="AZ353" s="175"/>
      <c r="BA353" s="175"/>
      <c r="BB353" s="175"/>
      <c r="BC353" s="175"/>
      <c r="BD353" s="175"/>
      <c r="BE353" s="175"/>
      <c r="BF353" s="175"/>
      <c r="BG353" s="175"/>
      <c r="BH353" s="175"/>
      <c r="BI353" s="175"/>
      <c r="BJ353" s="175"/>
      <c r="BK353" s="175"/>
      <c r="BL353" s="555"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2189</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68" t="str">
        <f t="shared" si="262"/>
        <v/>
      </c>
      <c r="AU354" s="663"/>
      <c r="AV354" s="1493" t="str">
        <f>IF(K354&lt;&gt;"","V列に色付け","")</f>
        <v/>
      </c>
      <c r="AW354" s="664" t="str">
        <f>IF('別紙様式2-2（４・５月分）'!O269="","",'別紙様式2-2（４・５月分）'!O269)</f>
        <v/>
      </c>
      <c r="AX354" s="1507" t="str">
        <f>IF(SUM('別紙様式2-2（４・５月分）'!P269:P271)=0,"",SUM('別紙様式2-2（４・５月分）'!P269:P271))</f>
        <v/>
      </c>
      <c r="AY354" s="1506" t="str">
        <f>IFERROR(VLOOKUP(K354,【参考】数式用!$AJ$2:$AK$24,2,FALSE),"")</f>
        <v/>
      </c>
      <c r="AZ354" s="1321" t="s">
        <v>2113</v>
      </c>
      <c r="BA354" s="1321" t="s">
        <v>2114</v>
      </c>
      <c r="BB354" s="1321" t="s">
        <v>2115</v>
      </c>
      <c r="BC354" s="1321" t="s">
        <v>2116</v>
      </c>
      <c r="BD354" s="1321" t="str">
        <f>IF(AND(P354&lt;&gt;"新加算Ⅰ",P354&lt;&gt;"新加算Ⅱ",P354&lt;&gt;"新加算Ⅲ",P354&lt;&gt;"新加算Ⅳ"),P354,IF(Q356&lt;&gt;"",Q356,""))</f>
        <v/>
      </c>
      <c r="BE354" s="1321"/>
      <c r="BF354" s="1321" t="str">
        <f t="shared" ref="BF354" si="277">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55"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264"/>
        <v/>
      </c>
      <c r="AU355" s="663"/>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55"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2196</v>
      </c>
      <c r="Q356" s="1386" t="str">
        <f>IFERROR(VLOOKUP('別紙様式2-2（４・５月分）'!AR269,【参考】数式用!$AT$5:$AV$22,3,FALSE),"")</f>
        <v/>
      </c>
      <c r="R356" s="1388" t="s">
        <v>2207</v>
      </c>
      <c r="S356" s="1394" t="str">
        <f>IFERROR(VLOOKUP(K354,【参考】数式用!$A$5:$AB$27,MATCH(Q356,【参考】数式用!$B$4:$AB$4,0)+1,0),"")</f>
        <v/>
      </c>
      <c r="T356" s="1459" t="s">
        <v>231</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278">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si="272"/>
        <v/>
      </c>
      <c r="AO356" s="1356" t="str">
        <f>IF(AND(U356&lt;&gt;"",AO354=""),"新規に適用",IF(AND(U356&lt;&gt;"",AO354&lt;&gt;""),"継続で適用",""))</f>
        <v/>
      </c>
      <c r="AP356" s="1358"/>
      <c r="AQ356" s="1356" t="str">
        <f>IF(AND(U356&lt;&gt;"",AQ354=""),"新規に適用",IF(AND(U356&lt;&gt;"",AQ354&lt;&gt;""),"継続で適用",""))</f>
        <v/>
      </c>
      <c r="AR356" s="1344" t="str">
        <f t="shared" si="230"/>
        <v/>
      </c>
      <c r="AS356" s="1356" t="str">
        <f>IF(AND(U356&lt;&gt;"",AS354=""),"新規に適用",IF(AND(U356&lt;&gt;"",AS354&lt;&gt;""),"継続で適用",""))</f>
        <v/>
      </c>
      <c r="AT356" s="1331"/>
      <c r="AU356" s="663"/>
      <c r="AV356" s="1493" t="str">
        <f>IF(K354&lt;&gt;"","V列に色付け","")</f>
        <v/>
      </c>
      <c r="AW356" s="1518"/>
      <c r="AX356" s="1507"/>
      <c r="AY356" s="175"/>
      <c r="AZ356" s="175"/>
      <c r="BA356" s="175"/>
      <c r="BB356" s="175"/>
      <c r="BC356" s="175"/>
      <c r="BD356" s="175"/>
      <c r="BE356" s="175"/>
      <c r="BF356" s="175"/>
      <c r="BG356" s="175"/>
      <c r="BH356" s="175"/>
      <c r="BI356" s="175"/>
      <c r="BJ356" s="175"/>
      <c r="BK356" s="175"/>
      <c r="BL356" s="555" t="str">
        <f>G354</f>
        <v/>
      </c>
    </row>
    <row r="357" spans="1:64" ht="30" customHeight="1" thickBot="1">
      <c r="A357" s="1227"/>
      <c r="B357" s="1376"/>
      <c r="C357" s="1377"/>
      <c r="D357" s="1377"/>
      <c r="E357" s="1377"/>
      <c r="F357" s="1378"/>
      <c r="G357" s="1267"/>
      <c r="H357" s="1267"/>
      <c r="I357" s="1267"/>
      <c r="J357" s="1373"/>
      <c r="K357" s="1267"/>
      <c r="L357" s="1248"/>
      <c r="M357" s="1375"/>
      <c r="N357" s="662"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3"/>
      <c r="AW357" s="664" t="str">
        <f>IF('別紙様式2-2（４・５月分）'!O271="","",'別紙様式2-2（４・５月分）'!O271)</f>
        <v/>
      </c>
      <c r="AX357" s="1507"/>
      <c r="AY357" s="175"/>
      <c r="AZ357" s="175"/>
      <c r="BA357" s="175"/>
      <c r="BB357" s="175"/>
      <c r="BC357" s="175"/>
      <c r="BD357" s="175"/>
      <c r="BE357" s="175"/>
      <c r="BF357" s="175"/>
      <c r="BG357" s="175"/>
      <c r="BH357" s="175"/>
      <c r="BI357" s="175"/>
      <c r="BJ357" s="175"/>
      <c r="BK357" s="175"/>
      <c r="BL357" s="555"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2189</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68" t="str">
        <f t="shared" si="262"/>
        <v/>
      </c>
      <c r="AU358" s="663"/>
      <c r="AV358" s="1493" t="str">
        <f>IF(K358&lt;&gt;"","V列に色付け","")</f>
        <v/>
      </c>
      <c r="AW358" s="664" t="str">
        <f>IF('別紙様式2-2（４・５月分）'!O272="","",'別紙様式2-2（４・５月分）'!O272)</f>
        <v/>
      </c>
      <c r="AX358" s="1507" t="str">
        <f>IF(SUM('別紙様式2-2（４・５月分）'!P272:P274)=0,"",SUM('別紙様式2-2（４・５月分）'!P272:P274))</f>
        <v/>
      </c>
      <c r="AY358" s="1506" t="str">
        <f>IFERROR(VLOOKUP(K358,【参考】数式用!$AJ$2:$AK$24,2,FALSE),"")</f>
        <v/>
      </c>
      <c r="AZ358" s="1321" t="s">
        <v>2113</v>
      </c>
      <c r="BA358" s="1321" t="s">
        <v>2114</v>
      </c>
      <c r="BB358" s="1321" t="s">
        <v>2115</v>
      </c>
      <c r="BC358" s="1321" t="s">
        <v>2116</v>
      </c>
      <c r="BD358" s="1321" t="str">
        <f>IF(AND(P358&lt;&gt;"新加算Ⅰ",P358&lt;&gt;"新加算Ⅱ",P358&lt;&gt;"新加算Ⅲ",P358&lt;&gt;"新加算Ⅳ"),P358,IF(Q360&lt;&gt;"",Q360,""))</f>
        <v/>
      </c>
      <c r="BE358" s="1321"/>
      <c r="BF358" s="1321" t="str">
        <f t="shared" ref="BF358" si="280">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55"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264"/>
        <v/>
      </c>
      <c r="AU359" s="663"/>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55"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2196</v>
      </c>
      <c r="Q360" s="1386" t="str">
        <f>IFERROR(VLOOKUP('別紙様式2-2（４・５月分）'!AR272,【参考】数式用!$AT$5:$AV$22,3,FALSE),"")</f>
        <v/>
      </c>
      <c r="R360" s="1388" t="s">
        <v>2207</v>
      </c>
      <c r="S360" s="1396" t="str">
        <f>IFERROR(VLOOKUP(K358,【参考】数式用!$A$5:$AB$27,MATCH(Q360,【参考】数式用!$B$4:$AB$4,0)+1,0),"")</f>
        <v/>
      </c>
      <c r="T360" s="1459" t="s">
        <v>231</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281">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si="272"/>
        <v/>
      </c>
      <c r="AO360" s="1356" t="str">
        <f>IF(AND(U360&lt;&gt;"",AO358=""),"新規に適用",IF(AND(U360&lt;&gt;"",AO358&lt;&gt;""),"継続で適用",""))</f>
        <v/>
      </c>
      <c r="AP360" s="1358"/>
      <c r="AQ360" s="1356"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3"/>
      <c r="AV360" s="1493" t="str">
        <f>IF(K358&lt;&gt;"","V列に色付け","")</f>
        <v/>
      </c>
      <c r="AW360" s="1518"/>
      <c r="AX360" s="1507"/>
      <c r="AY360" s="175"/>
      <c r="AZ360" s="175"/>
      <c r="BA360" s="175"/>
      <c r="BB360" s="175"/>
      <c r="BC360" s="175"/>
      <c r="BD360" s="175"/>
      <c r="BE360" s="175"/>
      <c r="BF360" s="175"/>
      <c r="BG360" s="175"/>
      <c r="BH360" s="175"/>
      <c r="BI360" s="175"/>
      <c r="BJ360" s="175"/>
      <c r="BK360" s="175"/>
      <c r="BL360" s="555" t="str">
        <f>G358</f>
        <v/>
      </c>
    </row>
    <row r="361" spans="1:64" ht="30" customHeight="1" thickBot="1">
      <c r="A361" s="1227"/>
      <c r="B361" s="1376"/>
      <c r="C361" s="1377"/>
      <c r="D361" s="1377"/>
      <c r="E361" s="1377"/>
      <c r="F361" s="1378"/>
      <c r="G361" s="1267"/>
      <c r="H361" s="1267"/>
      <c r="I361" s="1267"/>
      <c r="J361" s="1373"/>
      <c r="K361" s="1267"/>
      <c r="L361" s="1248"/>
      <c r="M361" s="1251"/>
      <c r="N361" s="662"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3"/>
      <c r="AW361" s="664" t="str">
        <f>IF('別紙様式2-2（４・５月分）'!O274="","",'別紙様式2-2（４・５月分）'!O274)</f>
        <v/>
      </c>
      <c r="AX361" s="1507"/>
      <c r="AY361" s="175"/>
      <c r="AZ361" s="175"/>
      <c r="BA361" s="175"/>
      <c r="BB361" s="175"/>
      <c r="BC361" s="175"/>
      <c r="BD361" s="175"/>
      <c r="BE361" s="175"/>
      <c r="BF361" s="175"/>
      <c r="BG361" s="175"/>
      <c r="BH361" s="175"/>
      <c r="BI361" s="175"/>
      <c r="BJ361" s="175"/>
      <c r="BK361" s="175"/>
      <c r="BL361" s="555"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2189</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68" t="str">
        <f t="shared" si="262"/>
        <v/>
      </c>
      <c r="AU362" s="663"/>
      <c r="AV362" s="1493" t="str">
        <f>IF(K362&lt;&gt;"","V列に色付け","")</f>
        <v/>
      </c>
      <c r="AW362" s="664" t="str">
        <f>IF('別紙様式2-2（４・５月分）'!O275="","",'別紙様式2-2（４・５月分）'!O275)</f>
        <v/>
      </c>
      <c r="AX362" s="1507" t="str">
        <f>IF(SUM('別紙様式2-2（４・５月分）'!P275:P277)=0,"",SUM('別紙様式2-2（４・５月分）'!P275:P277))</f>
        <v/>
      </c>
      <c r="AY362" s="1506" t="str">
        <f>IFERROR(VLOOKUP(K362,【参考】数式用!$AJ$2:$AK$24,2,FALSE),"")</f>
        <v/>
      </c>
      <c r="AZ362" s="1321" t="s">
        <v>2113</v>
      </c>
      <c r="BA362" s="1321" t="s">
        <v>2114</v>
      </c>
      <c r="BB362" s="1321" t="s">
        <v>2115</v>
      </c>
      <c r="BC362" s="1321" t="s">
        <v>2116</v>
      </c>
      <c r="BD362" s="1321" t="str">
        <f>IF(AND(P362&lt;&gt;"新加算Ⅰ",P362&lt;&gt;"新加算Ⅱ",P362&lt;&gt;"新加算Ⅲ",P362&lt;&gt;"新加算Ⅳ"),P362,IF(Q364&lt;&gt;"",Q364,""))</f>
        <v/>
      </c>
      <c r="BE362" s="1321"/>
      <c r="BF362" s="1321" t="str">
        <f t="shared" ref="BF362" si="284">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55"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264"/>
        <v/>
      </c>
      <c r="AU363" s="663"/>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55"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2196</v>
      </c>
      <c r="Q364" s="1386" t="str">
        <f>IFERROR(VLOOKUP('別紙様式2-2（４・５月分）'!AR275,【参考】数式用!$AT$5:$AV$22,3,FALSE),"")</f>
        <v/>
      </c>
      <c r="R364" s="1388" t="s">
        <v>2207</v>
      </c>
      <c r="S364" s="1394" t="str">
        <f>IFERROR(VLOOKUP(K362,【参考】数式用!$A$5:$AB$27,MATCH(Q364,【参考】数式用!$B$4:$AB$4,0)+1,0),"")</f>
        <v/>
      </c>
      <c r="T364" s="1459" t="s">
        <v>231</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285">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si="272"/>
        <v/>
      </c>
      <c r="AO364" s="1356" t="str">
        <f>IF(AND(U364&lt;&gt;"",AO362=""),"新規に適用",IF(AND(U364&lt;&gt;"",AO362&lt;&gt;""),"継続で適用",""))</f>
        <v/>
      </c>
      <c r="AP364" s="1358"/>
      <c r="AQ364" s="1356" t="str">
        <f>IF(AND(U364&lt;&gt;"",AQ362=""),"新規に適用",IF(AND(U364&lt;&gt;"",AQ362&lt;&gt;""),"継続で適用",""))</f>
        <v/>
      </c>
      <c r="AR364" s="1344" t="str">
        <f t="shared" si="282"/>
        <v/>
      </c>
      <c r="AS364" s="1356" t="str">
        <f>IF(AND(U364&lt;&gt;"",AS362=""),"新規に適用",IF(AND(U364&lt;&gt;"",AS362&lt;&gt;""),"継続で適用",""))</f>
        <v/>
      </c>
      <c r="AT364" s="1331"/>
      <c r="AU364" s="663"/>
      <c r="AV364" s="1493" t="str">
        <f>IF(K362&lt;&gt;"","V列に色付け","")</f>
        <v/>
      </c>
      <c r="AW364" s="1518"/>
      <c r="AX364" s="1507"/>
      <c r="AY364" s="175"/>
      <c r="AZ364" s="175"/>
      <c r="BA364" s="175"/>
      <c r="BB364" s="175"/>
      <c r="BC364" s="175"/>
      <c r="BD364" s="175"/>
      <c r="BE364" s="175"/>
      <c r="BF364" s="175"/>
      <c r="BG364" s="175"/>
      <c r="BH364" s="175"/>
      <c r="BI364" s="175"/>
      <c r="BJ364" s="175"/>
      <c r="BK364" s="175"/>
      <c r="BL364" s="555" t="str">
        <f>G362</f>
        <v/>
      </c>
    </row>
    <row r="365" spans="1:64" ht="30" customHeight="1" thickBot="1">
      <c r="A365" s="1227"/>
      <c r="B365" s="1376"/>
      <c r="C365" s="1377"/>
      <c r="D365" s="1377"/>
      <c r="E365" s="1377"/>
      <c r="F365" s="1378"/>
      <c r="G365" s="1267"/>
      <c r="H365" s="1267"/>
      <c r="I365" s="1267"/>
      <c r="J365" s="1373"/>
      <c r="K365" s="1267"/>
      <c r="L365" s="1248"/>
      <c r="M365" s="1375"/>
      <c r="N365" s="662"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3"/>
      <c r="AW365" s="664" t="str">
        <f>IF('別紙様式2-2（４・５月分）'!O277="","",'別紙様式2-2（４・５月分）'!O277)</f>
        <v/>
      </c>
      <c r="AX365" s="1507"/>
      <c r="AY365" s="175"/>
      <c r="AZ365" s="175"/>
      <c r="BA365" s="175"/>
      <c r="BB365" s="175"/>
      <c r="BC365" s="175"/>
      <c r="BD365" s="175"/>
      <c r="BE365" s="175"/>
      <c r="BF365" s="175"/>
      <c r="BG365" s="175"/>
      <c r="BH365" s="175"/>
      <c r="BI365" s="175"/>
      <c r="BJ365" s="175"/>
      <c r="BK365" s="175"/>
      <c r="BL365" s="555"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2189</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68" t="str">
        <f t="shared" si="262"/>
        <v/>
      </c>
      <c r="AU366" s="663"/>
      <c r="AV366" s="1493" t="str">
        <f>IF(K366&lt;&gt;"","V列に色付け","")</f>
        <v/>
      </c>
      <c r="AW366" s="664" t="str">
        <f>IF('別紙様式2-2（４・５月分）'!O278="","",'別紙様式2-2（４・５月分）'!O278)</f>
        <v/>
      </c>
      <c r="AX366" s="1507" t="str">
        <f>IF(SUM('別紙様式2-2（４・５月分）'!P278:P280)=0,"",SUM('別紙様式2-2（４・５月分）'!P278:P280))</f>
        <v/>
      </c>
      <c r="AY366" s="1506" t="str">
        <f>IFERROR(VLOOKUP(K366,【参考】数式用!$AJ$2:$AK$24,2,FALSE),"")</f>
        <v/>
      </c>
      <c r="AZ366" s="1321" t="s">
        <v>2113</v>
      </c>
      <c r="BA366" s="1321" t="s">
        <v>2114</v>
      </c>
      <c r="BB366" s="1321" t="s">
        <v>2115</v>
      </c>
      <c r="BC366" s="1321" t="s">
        <v>2116</v>
      </c>
      <c r="BD366" s="1321" t="str">
        <f>IF(AND(P366&lt;&gt;"新加算Ⅰ",P366&lt;&gt;"新加算Ⅱ",P366&lt;&gt;"新加算Ⅲ",P366&lt;&gt;"新加算Ⅳ"),P366,IF(Q368&lt;&gt;"",Q368,""))</f>
        <v/>
      </c>
      <c r="BE366" s="1321"/>
      <c r="BF366" s="1321" t="str">
        <f t="shared" ref="BF366" si="287">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55"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264"/>
        <v/>
      </c>
      <c r="AU367" s="663"/>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55"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2196</v>
      </c>
      <c r="Q368" s="1386" t="str">
        <f>IFERROR(VLOOKUP('別紙様式2-2（４・５月分）'!AR278,【参考】数式用!$AT$5:$AV$22,3,FALSE),"")</f>
        <v/>
      </c>
      <c r="R368" s="1388" t="s">
        <v>2207</v>
      </c>
      <c r="S368" s="1396" t="str">
        <f>IFERROR(VLOOKUP(K366,【参考】数式用!$A$5:$AB$27,MATCH(Q368,【参考】数式用!$B$4:$AB$4,0)+1,0),"")</f>
        <v/>
      </c>
      <c r="T368" s="1459" t="s">
        <v>231</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288">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si="272"/>
        <v/>
      </c>
      <c r="AO368" s="1356" t="str">
        <f>IF(AND(U368&lt;&gt;"",AO366=""),"新規に適用",IF(AND(U368&lt;&gt;"",AO366&lt;&gt;""),"継続で適用",""))</f>
        <v/>
      </c>
      <c r="AP368" s="1358"/>
      <c r="AQ368" s="1356" t="str">
        <f>IF(AND(U368&lt;&gt;"",AQ366=""),"新規に適用",IF(AND(U368&lt;&gt;"",AQ366&lt;&gt;""),"継続で適用",""))</f>
        <v/>
      </c>
      <c r="AR368" s="1344" t="str">
        <f t="shared" si="282"/>
        <v/>
      </c>
      <c r="AS368" s="1356" t="str">
        <f>IF(AND(U368&lt;&gt;"",AS366=""),"新規に適用",IF(AND(U368&lt;&gt;"",AS366&lt;&gt;""),"継続で適用",""))</f>
        <v/>
      </c>
      <c r="AT368" s="1331"/>
      <c r="AU368" s="663"/>
      <c r="AV368" s="1493" t="str">
        <f>IF(K366&lt;&gt;"","V列に色付け","")</f>
        <v/>
      </c>
      <c r="AW368" s="1518"/>
      <c r="AX368" s="1507"/>
      <c r="AY368" s="175"/>
      <c r="AZ368" s="175"/>
      <c r="BA368" s="175"/>
      <c r="BB368" s="175"/>
      <c r="BC368" s="175"/>
      <c r="BD368" s="175"/>
      <c r="BE368" s="175"/>
      <c r="BF368" s="175"/>
      <c r="BG368" s="175"/>
      <c r="BH368" s="175"/>
      <c r="BI368" s="175"/>
      <c r="BJ368" s="175"/>
      <c r="BK368" s="175"/>
      <c r="BL368" s="555" t="str">
        <f>G366</f>
        <v/>
      </c>
    </row>
    <row r="369" spans="1:64" ht="30" customHeight="1" thickBot="1">
      <c r="A369" s="1227"/>
      <c r="B369" s="1376"/>
      <c r="C369" s="1377"/>
      <c r="D369" s="1377"/>
      <c r="E369" s="1377"/>
      <c r="F369" s="1378"/>
      <c r="G369" s="1267"/>
      <c r="H369" s="1267"/>
      <c r="I369" s="1267"/>
      <c r="J369" s="1373"/>
      <c r="K369" s="1267"/>
      <c r="L369" s="1248"/>
      <c r="M369" s="1251"/>
      <c r="N369" s="662"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3"/>
      <c r="AW369" s="664" t="str">
        <f>IF('別紙様式2-2（４・５月分）'!O280="","",'別紙様式2-2（４・５月分）'!O280)</f>
        <v/>
      </c>
      <c r="AX369" s="1507"/>
      <c r="AY369" s="175"/>
      <c r="AZ369" s="175"/>
      <c r="BA369" s="175"/>
      <c r="BB369" s="175"/>
      <c r="BC369" s="175"/>
      <c r="BD369" s="175"/>
      <c r="BE369" s="175"/>
      <c r="BF369" s="175"/>
      <c r="BG369" s="175"/>
      <c r="BH369" s="175"/>
      <c r="BI369" s="175"/>
      <c r="BJ369" s="175"/>
      <c r="BK369" s="175"/>
      <c r="BL369" s="555"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2189</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68" t="str">
        <f t="shared" si="262"/>
        <v/>
      </c>
      <c r="AU370" s="663"/>
      <c r="AV370" s="1493" t="str">
        <f>IF(K370&lt;&gt;"","V列に色付け","")</f>
        <v/>
      </c>
      <c r="AW370" s="664" t="str">
        <f>IF('別紙様式2-2（４・５月分）'!O281="","",'別紙様式2-2（４・５月分）'!O281)</f>
        <v/>
      </c>
      <c r="AX370" s="1507" t="str">
        <f>IF(SUM('別紙様式2-2（４・５月分）'!P281:P283)=0,"",SUM('別紙様式2-2（４・５月分）'!P281:P283))</f>
        <v/>
      </c>
      <c r="AY370" s="1506" t="str">
        <f>IFERROR(VLOOKUP(K370,【参考】数式用!$AJ$2:$AK$24,2,FALSE),"")</f>
        <v/>
      </c>
      <c r="AZ370" s="1321" t="s">
        <v>2113</v>
      </c>
      <c r="BA370" s="1321" t="s">
        <v>2114</v>
      </c>
      <c r="BB370" s="1321" t="s">
        <v>2115</v>
      </c>
      <c r="BC370" s="1321" t="s">
        <v>2116</v>
      </c>
      <c r="BD370" s="1321" t="str">
        <f>IF(AND(P370&lt;&gt;"新加算Ⅰ",P370&lt;&gt;"新加算Ⅱ",P370&lt;&gt;"新加算Ⅲ",P370&lt;&gt;"新加算Ⅳ"),P370,IF(Q372&lt;&gt;"",Q372,""))</f>
        <v/>
      </c>
      <c r="BE370" s="1321"/>
      <c r="BF370" s="1321" t="str">
        <f t="shared" ref="BF370" si="29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55"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264"/>
        <v/>
      </c>
      <c r="AU371" s="663"/>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55"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2196</v>
      </c>
      <c r="Q372" s="1386" t="str">
        <f>IFERROR(VLOOKUP('別紙様式2-2（４・５月分）'!AR281,【参考】数式用!$AT$5:$AV$22,3,FALSE),"")</f>
        <v/>
      </c>
      <c r="R372" s="1388" t="s">
        <v>2207</v>
      </c>
      <c r="S372" s="1394" t="str">
        <f>IFERROR(VLOOKUP(K370,【参考】数式用!$A$5:$AB$27,MATCH(Q372,【参考】数式用!$B$4:$AB$4,0)+1,0),"")</f>
        <v/>
      </c>
      <c r="T372" s="1459" t="s">
        <v>231</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29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si="272"/>
        <v/>
      </c>
      <c r="AO372" s="1356" t="str">
        <f>IF(AND(U372&lt;&gt;"",AO370=""),"新規に適用",IF(AND(U372&lt;&gt;"",AO370&lt;&gt;""),"継続で適用",""))</f>
        <v/>
      </c>
      <c r="AP372" s="1358"/>
      <c r="AQ372" s="1356" t="str">
        <f>IF(AND(U372&lt;&gt;"",AQ370=""),"新規に適用",IF(AND(U372&lt;&gt;"",AQ370&lt;&gt;""),"継続で適用",""))</f>
        <v/>
      </c>
      <c r="AR372" s="1344" t="str">
        <f t="shared" si="282"/>
        <v/>
      </c>
      <c r="AS372" s="1356" t="str">
        <f>IF(AND(U372&lt;&gt;"",AS370=""),"新規に適用",IF(AND(U372&lt;&gt;"",AS370&lt;&gt;""),"継続で適用",""))</f>
        <v/>
      </c>
      <c r="AT372" s="1331"/>
      <c r="AU372" s="663"/>
      <c r="AV372" s="1493" t="str">
        <f>IF(K370&lt;&gt;"","V列に色付け","")</f>
        <v/>
      </c>
      <c r="AW372" s="1518"/>
      <c r="AX372" s="1507"/>
      <c r="AY372" s="175"/>
      <c r="AZ372" s="175"/>
      <c r="BA372" s="175"/>
      <c r="BB372" s="175"/>
      <c r="BC372" s="175"/>
      <c r="BD372" s="175"/>
      <c r="BE372" s="175"/>
      <c r="BF372" s="175"/>
      <c r="BG372" s="175"/>
      <c r="BH372" s="175"/>
      <c r="BI372" s="175"/>
      <c r="BJ372" s="175"/>
      <c r="BK372" s="175"/>
      <c r="BL372" s="555" t="str">
        <f>G370</f>
        <v/>
      </c>
    </row>
    <row r="373" spans="1:64" ht="30" customHeight="1" thickBot="1">
      <c r="A373" s="1227"/>
      <c r="B373" s="1376"/>
      <c r="C373" s="1377"/>
      <c r="D373" s="1377"/>
      <c r="E373" s="1377"/>
      <c r="F373" s="1378"/>
      <c r="G373" s="1267"/>
      <c r="H373" s="1267"/>
      <c r="I373" s="1267"/>
      <c r="J373" s="1373"/>
      <c r="K373" s="1267"/>
      <c r="L373" s="1248"/>
      <c r="M373" s="1375"/>
      <c r="N373" s="662"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3"/>
      <c r="AW373" s="664" t="str">
        <f>IF('別紙様式2-2（４・５月分）'!O283="","",'別紙様式2-2（４・５月分）'!O283)</f>
        <v/>
      </c>
      <c r="AX373" s="1507"/>
      <c r="AY373" s="175"/>
      <c r="AZ373" s="175"/>
      <c r="BA373" s="175"/>
      <c r="BB373" s="175"/>
      <c r="BC373" s="175"/>
      <c r="BD373" s="175"/>
      <c r="BE373" s="175"/>
      <c r="BF373" s="175"/>
      <c r="BG373" s="175"/>
      <c r="BH373" s="175"/>
      <c r="BI373" s="175"/>
      <c r="BJ373" s="175"/>
      <c r="BK373" s="175"/>
      <c r="BL373" s="555"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2189</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68" t="str">
        <f t="shared" si="262"/>
        <v/>
      </c>
      <c r="AU374" s="663"/>
      <c r="AV374" s="1493" t="str">
        <f>IF(K374&lt;&gt;"","V列に色付け","")</f>
        <v/>
      </c>
      <c r="AW374" s="664" t="str">
        <f>IF('別紙様式2-2（４・５月分）'!O284="","",'別紙様式2-2（４・５月分）'!O284)</f>
        <v/>
      </c>
      <c r="AX374" s="1507" t="str">
        <f>IF(SUM('別紙様式2-2（４・５月分）'!P284:P286)=0,"",SUM('別紙様式2-2（４・５月分）'!P284:P286))</f>
        <v/>
      </c>
      <c r="AY374" s="1506" t="str">
        <f>IFERROR(VLOOKUP(K374,【参考】数式用!$AJ$2:$AK$24,2,FALSE),"")</f>
        <v/>
      </c>
      <c r="AZ374" s="1321" t="s">
        <v>2113</v>
      </c>
      <c r="BA374" s="1321" t="s">
        <v>2114</v>
      </c>
      <c r="BB374" s="1321" t="s">
        <v>2115</v>
      </c>
      <c r="BC374" s="1321" t="s">
        <v>2116</v>
      </c>
      <c r="BD374" s="1321" t="str">
        <f>IF(AND(P374&lt;&gt;"新加算Ⅰ",P374&lt;&gt;"新加算Ⅱ",P374&lt;&gt;"新加算Ⅲ",P374&lt;&gt;"新加算Ⅳ"),P374,IF(Q376&lt;&gt;"",Q376,""))</f>
        <v/>
      </c>
      <c r="BE374" s="1321"/>
      <c r="BF374" s="1321" t="str">
        <f t="shared" ref="BF374" si="293">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55"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264"/>
        <v/>
      </c>
      <c r="AU375" s="663"/>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55"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2196</v>
      </c>
      <c r="Q376" s="1386" t="str">
        <f>IFERROR(VLOOKUP('別紙様式2-2（４・５月分）'!AR284,【参考】数式用!$AT$5:$AV$22,3,FALSE),"")</f>
        <v/>
      </c>
      <c r="R376" s="1388" t="s">
        <v>2207</v>
      </c>
      <c r="S376" s="1394" t="str">
        <f>IFERROR(VLOOKUP(K374,【参考】数式用!$A$5:$AB$27,MATCH(Q376,【参考】数式用!$B$4:$AB$4,0)+1,0),"")</f>
        <v/>
      </c>
      <c r="T376" s="1459" t="s">
        <v>231</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294">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si="272"/>
        <v/>
      </c>
      <c r="AO376" s="1356" t="str">
        <f>IF(AND(U376&lt;&gt;"",AO374=""),"新規に適用",IF(AND(U376&lt;&gt;"",AO374&lt;&gt;""),"継続で適用",""))</f>
        <v/>
      </c>
      <c r="AP376" s="1358"/>
      <c r="AQ376" s="1356" t="str">
        <f>IF(AND(U376&lt;&gt;"",AQ374=""),"新規に適用",IF(AND(U376&lt;&gt;"",AQ374&lt;&gt;""),"継続で適用",""))</f>
        <v/>
      </c>
      <c r="AR376" s="1344" t="str">
        <f t="shared" si="282"/>
        <v/>
      </c>
      <c r="AS376" s="1356" t="str">
        <f>IF(AND(U376&lt;&gt;"",AS374=""),"新規に適用",IF(AND(U376&lt;&gt;"",AS374&lt;&gt;""),"継続で適用",""))</f>
        <v/>
      </c>
      <c r="AT376" s="1331"/>
      <c r="AU376" s="663"/>
      <c r="AV376" s="1493" t="str">
        <f>IF(K374&lt;&gt;"","V列に色付け","")</f>
        <v/>
      </c>
      <c r="AW376" s="1518"/>
      <c r="AX376" s="1507"/>
      <c r="AY376" s="175"/>
      <c r="AZ376" s="175"/>
      <c r="BA376" s="175"/>
      <c r="BB376" s="175"/>
      <c r="BC376" s="175"/>
      <c r="BD376" s="175"/>
      <c r="BE376" s="175"/>
      <c r="BF376" s="175"/>
      <c r="BG376" s="175"/>
      <c r="BH376" s="175"/>
      <c r="BI376" s="175"/>
      <c r="BJ376" s="175"/>
      <c r="BK376" s="175"/>
      <c r="BL376" s="555" t="str">
        <f>G374</f>
        <v/>
      </c>
    </row>
    <row r="377" spans="1:64" ht="30" customHeight="1" thickBot="1">
      <c r="A377" s="1227"/>
      <c r="B377" s="1376"/>
      <c r="C377" s="1377"/>
      <c r="D377" s="1377"/>
      <c r="E377" s="1377"/>
      <c r="F377" s="1378"/>
      <c r="G377" s="1267"/>
      <c r="H377" s="1267"/>
      <c r="I377" s="1267"/>
      <c r="J377" s="1373"/>
      <c r="K377" s="1267"/>
      <c r="L377" s="1248"/>
      <c r="M377" s="1375"/>
      <c r="N377" s="662"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3"/>
      <c r="AW377" s="664" t="str">
        <f>IF('別紙様式2-2（４・５月分）'!O286="","",'別紙様式2-2（４・５月分）'!O286)</f>
        <v/>
      </c>
      <c r="AX377" s="1507"/>
      <c r="AY377" s="175"/>
      <c r="AZ377" s="175"/>
      <c r="BA377" s="175"/>
      <c r="BB377" s="175"/>
      <c r="BC377" s="175"/>
      <c r="BD377" s="175"/>
      <c r="BE377" s="175"/>
      <c r="BF377" s="175"/>
      <c r="BG377" s="175"/>
      <c r="BH377" s="175"/>
      <c r="BI377" s="175"/>
      <c r="BJ377" s="175"/>
      <c r="BK377" s="175"/>
      <c r="BL377" s="555"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2189</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68" t="str">
        <f t="shared" si="262"/>
        <v/>
      </c>
      <c r="AU378" s="663"/>
      <c r="AV378" s="1493" t="str">
        <f>IF(K378&lt;&gt;"","V列に色付け","")</f>
        <v/>
      </c>
      <c r="AW378" s="664" t="str">
        <f>IF('別紙様式2-2（４・５月分）'!O287="","",'別紙様式2-2（４・５月分）'!O287)</f>
        <v/>
      </c>
      <c r="AX378" s="1507" t="str">
        <f>IF(SUM('別紙様式2-2（４・５月分）'!P287:P289)=0,"",SUM('別紙様式2-2（４・５月分）'!P287:P289))</f>
        <v/>
      </c>
      <c r="AY378" s="1506" t="str">
        <f>IFERROR(VLOOKUP(K378,【参考】数式用!$AJ$2:$AK$24,2,FALSE),"")</f>
        <v/>
      </c>
      <c r="AZ378" s="1321" t="s">
        <v>2113</v>
      </c>
      <c r="BA378" s="1321" t="s">
        <v>2114</v>
      </c>
      <c r="BB378" s="1321" t="s">
        <v>2115</v>
      </c>
      <c r="BC378" s="1321" t="s">
        <v>2116</v>
      </c>
      <c r="BD378" s="1321" t="str">
        <f>IF(AND(P378&lt;&gt;"新加算Ⅰ",P378&lt;&gt;"新加算Ⅱ",P378&lt;&gt;"新加算Ⅲ",P378&lt;&gt;"新加算Ⅳ"),P378,IF(Q380&lt;&gt;"",Q380,""))</f>
        <v/>
      </c>
      <c r="BE378" s="1321"/>
      <c r="BF378" s="1321" t="str">
        <f t="shared" ref="BF378" si="296">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55"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264"/>
        <v/>
      </c>
      <c r="AU379" s="663"/>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55"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2196</v>
      </c>
      <c r="Q380" s="1386" t="str">
        <f>IFERROR(VLOOKUP('別紙様式2-2（４・５月分）'!AR287,【参考】数式用!$AT$5:$AV$22,3,FALSE),"")</f>
        <v/>
      </c>
      <c r="R380" s="1388" t="s">
        <v>2207</v>
      </c>
      <c r="S380" s="1396" t="str">
        <f>IFERROR(VLOOKUP(K378,【参考】数式用!$A$5:$AB$27,MATCH(Q380,【参考】数式用!$B$4:$AB$4,0)+1,0),"")</f>
        <v/>
      </c>
      <c r="T380" s="1459" t="s">
        <v>231</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297">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si="272"/>
        <v/>
      </c>
      <c r="AO380" s="1356" t="str">
        <f>IF(AND(U380&lt;&gt;"",AO378=""),"新規に適用",IF(AND(U380&lt;&gt;"",AO378&lt;&gt;""),"継続で適用",""))</f>
        <v/>
      </c>
      <c r="AP380" s="1358"/>
      <c r="AQ380" s="1356" t="str">
        <f>IF(AND(U380&lt;&gt;"",AQ378=""),"新規に適用",IF(AND(U380&lt;&gt;"",AQ378&lt;&gt;""),"継続で適用",""))</f>
        <v/>
      </c>
      <c r="AR380" s="1344" t="str">
        <f t="shared" si="282"/>
        <v/>
      </c>
      <c r="AS380" s="1356" t="str">
        <f>IF(AND(U380&lt;&gt;"",AS378=""),"新規に適用",IF(AND(U380&lt;&gt;"",AS378&lt;&gt;""),"継続で適用",""))</f>
        <v/>
      </c>
      <c r="AT380" s="1331"/>
      <c r="AU380" s="663"/>
      <c r="AV380" s="1493" t="str">
        <f>IF(K378&lt;&gt;"","V列に色付け","")</f>
        <v/>
      </c>
      <c r="AW380" s="1518"/>
      <c r="AX380" s="1507"/>
      <c r="AY380" s="175"/>
      <c r="AZ380" s="175"/>
      <c r="BA380" s="175"/>
      <c r="BB380" s="175"/>
      <c r="BC380" s="175"/>
      <c r="BD380" s="175"/>
      <c r="BE380" s="175"/>
      <c r="BF380" s="175"/>
      <c r="BG380" s="175"/>
      <c r="BH380" s="175"/>
      <c r="BI380" s="175"/>
      <c r="BJ380" s="175"/>
      <c r="BK380" s="175"/>
      <c r="BL380" s="555" t="str">
        <f>G378</f>
        <v/>
      </c>
    </row>
    <row r="381" spans="1:64" ht="30" customHeight="1" thickBot="1">
      <c r="A381" s="1227"/>
      <c r="B381" s="1376"/>
      <c r="C381" s="1377"/>
      <c r="D381" s="1377"/>
      <c r="E381" s="1377"/>
      <c r="F381" s="1378"/>
      <c r="G381" s="1267"/>
      <c r="H381" s="1267"/>
      <c r="I381" s="1267"/>
      <c r="J381" s="1373"/>
      <c r="K381" s="1267"/>
      <c r="L381" s="1248"/>
      <c r="M381" s="1251"/>
      <c r="N381" s="662"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3"/>
      <c r="AW381" s="664" t="str">
        <f>IF('別紙様式2-2（４・５月分）'!O289="","",'別紙様式2-2（４・５月分）'!O289)</f>
        <v/>
      </c>
      <c r="AX381" s="1507"/>
      <c r="AY381" s="175"/>
      <c r="AZ381" s="175"/>
      <c r="BA381" s="175"/>
      <c r="BB381" s="175"/>
      <c r="BC381" s="175"/>
      <c r="BD381" s="175"/>
      <c r="BE381" s="175"/>
      <c r="BF381" s="175"/>
      <c r="BG381" s="175"/>
      <c r="BH381" s="175"/>
      <c r="BI381" s="175"/>
      <c r="BJ381" s="175"/>
      <c r="BK381" s="175"/>
      <c r="BL381" s="555"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2189</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68" t="str">
        <f t="shared" si="262"/>
        <v/>
      </c>
      <c r="AU382" s="663"/>
      <c r="AV382" s="1493" t="str">
        <f>IF(K382&lt;&gt;"","V列に色付け","")</f>
        <v/>
      </c>
      <c r="AW382" s="664" t="str">
        <f>IF('別紙様式2-2（４・５月分）'!O290="","",'別紙様式2-2（４・５月分）'!O290)</f>
        <v/>
      </c>
      <c r="AX382" s="1507" t="str">
        <f>IF(SUM('別紙様式2-2（４・５月分）'!P290:P292)=0,"",SUM('別紙様式2-2（４・５月分）'!P290:P292))</f>
        <v/>
      </c>
      <c r="AY382" s="1506" t="str">
        <f>IFERROR(VLOOKUP(K382,【参考】数式用!$AJ$2:$AK$24,2,FALSE),"")</f>
        <v/>
      </c>
      <c r="AZ382" s="1321" t="s">
        <v>2113</v>
      </c>
      <c r="BA382" s="1321" t="s">
        <v>2114</v>
      </c>
      <c r="BB382" s="1321" t="s">
        <v>2115</v>
      </c>
      <c r="BC382" s="1321" t="s">
        <v>2116</v>
      </c>
      <c r="BD382" s="1321" t="str">
        <f>IF(AND(P382&lt;&gt;"新加算Ⅰ",P382&lt;&gt;"新加算Ⅱ",P382&lt;&gt;"新加算Ⅲ",P382&lt;&gt;"新加算Ⅳ"),P382,IF(Q384&lt;&gt;"",Q384,""))</f>
        <v/>
      </c>
      <c r="BE382" s="1321"/>
      <c r="BF382" s="1321" t="str">
        <f t="shared" ref="BF382" si="299">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55"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264"/>
        <v/>
      </c>
      <c r="AU383" s="663"/>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55"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2196</v>
      </c>
      <c r="Q384" s="1386" t="str">
        <f>IFERROR(VLOOKUP('別紙様式2-2（４・５月分）'!AR290,【参考】数式用!$AT$5:$AV$22,3,FALSE),"")</f>
        <v/>
      </c>
      <c r="R384" s="1388" t="s">
        <v>2207</v>
      </c>
      <c r="S384" s="1394" t="str">
        <f>IFERROR(VLOOKUP(K382,【参考】数式用!$A$5:$AB$27,MATCH(Q384,【参考】数式用!$B$4:$AB$4,0)+1,0),"")</f>
        <v/>
      </c>
      <c r="T384" s="1459" t="s">
        <v>231</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00">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si="272"/>
        <v/>
      </c>
      <c r="AO384" s="1356" t="str">
        <f>IF(AND(U384&lt;&gt;"",AO382=""),"新規に適用",IF(AND(U384&lt;&gt;"",AO382&lt;&gt;""),"継続で適用",""))</f>
        <v/>
      </c>
      <c r="AP384" s="1358"/>
      <c r="AQ384" s="1356" t="str">
        <f>IF(AND(U384&lt;&gt;"",AQ382=""),"新規に適用",IF(AND(U384&lt;&gt;"",AQ382&lt;&gt;""),"継続で適用",""))</f>
        <v/>
      </c>
      <c r="AR384" s="1344" t="str">
        <f t="shared" si="282"/>
        <v/>
      </c>
      <c r="AS384" s="1356" t="str">
        <f>IF(AND(U384&lt;&gt;"",AS382=""),"新規に適用",IF(AND(U384&lt;&gt;"",AS382&lt;&gt;""),"継続で適用",""))</f>
        <v/>
      </c>
      <c r="AT384" s="1331"/>
      <c r="AU384" s="663"/>
      <c r="AV384" s="1493" t="str">
        <f>IF(K382&lt;&gt;"","V列に色付け","")</f>
        <v/>
      </c>
      <c r="AW384" s="1518"/>
      <c r="AX384" s="1507"/>
      <c r="AY384" s="175"/>
      <c r="AZ384" s="175"/>
      <c r="BA384" s="175"/>
      <c r="BB384" s="175"/>
      <c r="BC384" s="175"/>
      <c r="BD384" s="175"/>
      <c r="BE384" s="175"/>
      <c r="BF384" s="175"/>
      <c r="BG384" s="175"/>
      <c r="BH384" s="175"/>
      <c r="BI384" s="175"/>
      <c r="BJ384" s="175"/>
      <c r="BK384" s="175"/>
      <c r="BL384" s="555" t="str">
        <f>G382</f>
        <v/>
      </c>
    </row>
    <row r="385" spans="1:64" ht="30" customHeight="1" thickBot="1">
      <c r="A385" s="1227"/>
      <c r="B385" s="1376"/>
      <c r="C385" s="1377"/>
      <c r="D385" s="1377"/>
      <c r="E385" s="1377"/>
      <c r="F385" s="1378"/>
      <c r="G385" s="1267"/>
      <c r="H385" s="1267"/>
      <c r="I385" s="1267"/>
      <c r="J385" s="1373"/>
      <c r="K385" s="1267"/>
      <c r="L385" s="1248"/>
      <c r="M385" s="1375"/>
      <c r="N385" s="662"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3"/>
      <c r="AW385" s="664" t="str">
        <f>IF('別紙様式2-2（４・５月分）'!O292="","",'別紙様式2-2（４・５月分）'!O292)</f>
        <v/>
      </c>
      <c r="AX385" s="1507"/>
      <c r="AY385" s="175"/>
      <c r="AZ385" s="175"/>
      <c r="BA385" s="175"/>
      <c r="BB385" s="175"/>
      <c r="BC385" s="175"/>
      <c r="BD385" s="175"/>
      <c r="BE385" s="175"/>
      <c r="BF385" s="175"/>
      <c r="BG385" s="175"/>
      <c r="BH385" s="175"/>
      <c r="BI385" s="175"/>
      <c r="BJ385" s="175"/>
      <c r="BK385" s="175"/>
      <c r="BL385" s="555"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2189</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68" t="str">
        <f t="shared" si="262"/>
        <v/>
      </c>
      <c r="AU386" s="663"/>
      <c r="AV386" s="1493" t="str">
        <f>IF(K386&lt;&gt;"","V列に色付け","")</f>
        <v/>
      </c>
      <c r="AW386" s="664" t="str">
        <f>IF('別紙様式2-2（４・５月分）'!O293="","",'別紙様式2-2（４・５月分）'!O293)</f>
        <v/>
      </c>
      <c r="AX386" s="1507" t="str">
        <f>IF(SUM('別紙様式2-2（４・５月分）'!P293:P295)=0,"",SUM('別紙様式2-2（４・５月分）'!P293:P295))</f>
        <v/>
      </c>
      <c r="AY386" s="1506" t="str">
        <f>IFERROR(VLOOKUP(K386,【参考】数式用!$AJ$2:$AK$24,2,FALSE),"")</f>
        <v/>
      </c>
      <c r="AZ386" s="1321" t="s">
        <v>2113</v>
      </c>
      <c r="BA386" s="1321" t="s">
        <v>2114</v>
      </c>
      <c r="BB386" s="1321" t="s">
        <v>2115</v>
      </c>
      <c r="BC386" s="1321" t="s">
        <v>2116</v>
      </c>
      <c r="BD386" s="1321" t="str">
        <f>IF(AND(P386&lt;&gt;"新加算Ⅰ",P386&lt;&gt;"新加算Ⅱ",P386&lt;&gt;"新加算Ⅲ",P386&lt;&gt;"新加算Ⅳ"),P386,IF(Q388&lt;&gt;"",Q388,""))</f>
        <v/>
      </c>
      <c r="BE386" s="1321"/>
      <c r="BF386" s="1321" t="str">
        <f t="shared" ref="BF386" si="302">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55"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264"/>
        <v/>
      </c>
      <c r="AU387" s="663"/>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55"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2196</v>
      </c>
      <c r="Q388" s="1386" t="str">
        <f>IFERROR(VLOOKUP('別紙様式2-2（４・５月分）'!AR293,【参考】数式用!$AT$5:$AV$22,3,FALSE),"")</f>
        <v/>
      </c>
      <c r="R388" s="1388" t="s">
        <v>2207</v>
      </c>
      <c r="S388" s="1396" t="str">
        <f>IFERROR(VLOOKUP(K386,【参考】数式用!$A$5:$AB$27,MATCH(Q388,【参考】数式用!$B$4:$AB$4,0)+1,0),"")</f>
        <v/>
      </c>
      <c r="T388" s="1459" t="s">
        <v>231</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03">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si="272"/>
        <v/>
      </c>
      <c r="AO388" s="1356" t="str">
        <f>IF(AND(U388&lt;&gt;"",AO386=""),"新規に適用",IF(AND(U388&lt;&gt;"",AO386&lt;&gt;""),"継続で適用",""))</f>
        <v/>
      </c>
      <c r="AP388" s="1358"/>
      <c r="AQ388" s="1356" t="str">
        <f>IF(AND(U388&lt;&gt;"",AQ386=""),"新規に適用",IF(AND(U388&lt;&gt;"",AQ386&lt;&gt;""),"継続で適用",""))</f>
        <v/>
      </c>
      <c r="AR388" s="1344" t="str">
        <f t="shared" si="282"/>
        <v/>
      </c>
      <c r="AS388" s="1356" t="str">
        <f>IF(AND(U388&lt;&gt;"",AS386=""),"新規に適用",IF(AND(U388&lt;&gt;"",AS386&lt;&gt;""),"継続で適用",""))</f>
        <v/>
      </c>
      <c r="AT388" s="1331"/>
      <c r="AU388" s="663"/>
      <c r="AV388" s="1493" t="str">
        <f>IF(K386&lt;&gt;"","V列に色付け","")</f>
        <v/>
      </c>
      <c r="AW388" s="1518"/>
      <c r="AX388" s="1507"/>
      <c r="AY388" s="175"/>
      <c r="AZ388" s="175"/>
      <c r="BA388" s="175"/>
      <c r="BB388" s="175"/>
      <c r="BC388" s="175"/>
      <c r="BD388" s="175"/>
      <c r="BE388" s="175"/>
      <c r="BF388" s="175"/>
      <c r="BG388" s="175"/>
      <c r="BH388" s="175"/>
      <c r="BI388" s="175"/>
      <c r="BJ388" s="175"/>
      <c r="BK388" s="175"/>
      <c r="BL388" s="555" t="str">
        <f>G386</f>
        <v/>
      </c>
    </row>
    <row r="389" spans="1:64" ht="30" customHeight="1" thickBot="1">
      <c r="A389" s="1227"/>
      <c r="B389" s="1376"/>
      <c r="C389" s="1377"/>
      <c r="D389" s="1377"/>
      <c r="E389" s="1377"/>
      <c r="F389" s="1378"/>
      <c r="G389" s="1267"/>
      <c r="H389" s="1267"/>
      <c r="I389" s="1267"/>
      <c r="J389" s="1373"/>
      <c r="K389" s="1267"/>
      <c r="L389" s="1248"/>
      <c r="M389" s="1251"/>
      <c r="N389" s="662"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3"/>
      <c r="AW389" s="664" t="str">
        <f>IF('別紙様式2-2（４・５月分）'!O295="","",'別紙様式2-2（４・５月分）'!O295)</f>
        <v/>
      </c>
      <c r="AX389" s="1507"/>
      <c r="AY389" s="175"/>
      <c r="AZ389" s="175"/>
      <c r="BA389" s="175"/>
      <c r="BB389" s="175"/>
      <c r="BC389" s="175"/>
      <c r="BD389" s="175"/>
      <c r="BE389" s="175"/>
      <c r="BF389" s="175"/>
      <c r="BG389" s="175"/>
      <c r="BH389" s="175"/>
      <c r="BI389" s="175"/>
      <c r="BJ389" s="175"/>
      <c r="BK389" s="175"/>
      <c r="BL389" s="555"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2189</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68" t="str">
        <f t="shared" si="262"/>
        <v/>
      </c>
      <c r="AU390" s="663"/>
      <c r="AV390" s="1493" t="str">
        <f>IF(K390&lt;&gt;"","V列に色付け","")</f>
        <v/>
      </c>
      <c r="AW390" s="664" t="str">
        <f>IF('別紙様式2-2（４・５月分）'!O296="","",'別紙様式2-2（４・５月分）'!O296)</f>
        <v/>
      </c>
      <c r="AX390" s="1507" t="str">
        <f>IF(SUM('別紙様式2-2（４・５月分）'!P296:P298)=0,"",SUM('別紙様式2-2（４・５月分）'!P296:P298))</f>
        <v/>
      </c>
      <c r="AY390" s="1506" t="str">
        <f>IFERROR(VLOOKUP(K390,【参考】数式用!$AJ$2:$AK$24,2,FALSE),"")</f>
        <v/>
      </c>
      <c r="AZ390" s="1321" t="s">
        <v>2113</v>
      </c>
      <c r="BA390" s="1321" t="s">
        <v>2114</v>
      </c>
      <c r="BB390" s="1321" t="s">
        <v>2115</v>
      </c>
      <c r="BC390" s="1321" t="s">
        <v>2116</v>
      </c>
      <c r="BD390" s="1321" t="str">
        <f>IF(AND(P390&lt;&gt;"新加算Ⅰ",P390&lt;&gt;"新加算Ⅱ",P390&lt;&gt;"新加算Ⅲ",P390&lt;&gt;"新加算Ⅳ"),P390,IF(Q392&lt;&gt;"",Q392,""))</f>
        <v/>
      </c>
      <c r="BE390" s="1321"/>
      <c r="BF390" s="1321" t="str">
        <f t="shared" ref="BF390" si="305">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55"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264"/>
        <v/>
      </c>
      <c r="AU391" s="663"/>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55"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2196</v>
      </c>
      <c r="Q392" s="1386" t="str">
        <f>IFERROR(VLOOKUP('別紙様式2-2（４・５月分）'!AR296,【参考】数式用!$AT$5:$AV$22,3,FALSE),"")</f>
        <v/>
      </c>
      <c r="R392" s="1388" t="s">
        <v>2207</v>
      </c>
      <c r="S392" s="1394" t="str">
        <f>IFERROR(VLOOKUP(K390,【参考】数式用!$A$5:$AB$27,MATCH(Q392,【参考】数式用!$B$4:$AB$4,0)+1,0),"")</f>
        <v/>
      </c>
      <c r="T392" s="1459" t="s">
        <v>231</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06">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si="272"/>
        <v/>
      </c>
      <c r="AO392" s="1356" t="str">
        <f>IF(AND(U392&lt;&gt;"",AO390=""),"新規に適用",IF(AND(U392&lt;&gt;"",AO390&lt;&gt;""),"継続で適用",""))</f>
        <v/>
      </c>
      <c r="AP392" s="1358"/>
      <c r="AQ392" s="1356" t="str">
        <f>IF(AND(U392&lt;&gt;"",AQ390=""),"新規に適用",IF(AND(U392&lt;&gt;"",AQ390&lt;&gt;""),"継続で適用",""))</f>
        <v/>
      </c>
      <c r="AR392" s="1344" t="str">
        <f t="shared" si="282"/>
        <v/>
      </c>
      <c r="AS392" s="1356" t="str">
        <f>IF(AND(U392&lt;&gt;"",AS390=""),"新規に適用",IF(AND(U392&lt;&gt;"",AS390&lt;&gt;""),"継続で適用",""))</f>
        <v/>
      </c>
      <c r="AT392" s="1331"/>
      <c r="AU392" s="663"/>
      <c r="AV392" s="1493" t="str">
        <f>IF(K390&lt;&gt;"","V列に色付け","")</f>
        <v/>
      </c>
      <c r="AW392" s="1518"/>
      <c r="AX392" s="1507"/>
      <c r="AY392" s="175"/>
      <c r="AZ392" s="175"/>
      <c r="BA392" s="175"/>
      <c r="BB392" s="175"/>
      <c r="BC392" s="175"/>
      <c r="BD392" s="175"/>
      <c r="BE392" s="175"/>
      <c r="BF392" s="175"/>
      <c r="BG392" s="175"/>
      <c r="BH392" s="175"/>
      <c r="BI392" s="175"/>
      <c r="BJ392" s="175"/>
      <c r="BK392" s="175"/>
      <c r="BL392" s="555" t="str">
        <f>G390</f>
        <v/>
      </c>
    </row>
    <row r="393" spans="1:64" ht="30" customHeight="1" thickBot="1">
      <c r="A393" s="1227"/>
      <c r="B393" s="1376"/>
      <c r="C393" s="1377"/>
      <c r="D393" s="1377"/>
      <c r="E393" s="1377"/>
      <c r="F393" s="1378"/>
      <c r="G393" s="1267"/>
      <c r="H393" s="1267"/>
      <c r="I393" s="1267"/>
      <c r="J393" s="1373"/>
      <c r="K393" s="1267"/>
      <c r="L393" s="1248"/>
      <c r="M393" s="1375"/>
      <c r="N393" s="662"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3"/>
      <c r="AW393" s="664" t="str">
        <f>IF('別紙様式2-2（４・５月分）'!O298="","",'別紙様式2-2（４・５月分）'!O298)</f>
        <v/>
      </c>
      <c r="AX393" s="1507"/>
      <c r="AY393" s="175"/>
      <c r="AZ393" s="175"/>
      <c r="BA393" s="175"/>
      <c r="BB393" s="175"/>
      <c r="BC393" s="175"/>
      <c r="BD393" s="175"/>
      <c r="BE393" s="175"/>
      <c r="BF393" s="175"/>
      <c r="BG393" s="175"/>
      <c r="BH393" s="175"/>
      <c r="BI393" s="175"/>
      <c r="BJ393" s="175"/>
      <c r="BK393" s="175"/>
      <c r="BL393" s="555"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2189</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68" t="str">
        <f t="shared" si="262"/>
        <v/>
      </c>
      <c r="AU394" s="663"/>
      <c r="AV394" s="1493" t="str">
        <f>IF(K394&lt;&gt;"","V列に色付け","")</f>
        <v/>
      </c>
      <c r="AW394" s="664" t="str">
        <f>IF('別紙様式2-2（４・５月分）'!O299="","",'別紙様式2-2（４・５月分）'!O299)</f>
        <v/>
      </c>
      <c r="AX394" s="1507" t="str">
        <f>IF(SUM('別紙様式2-2（４・５月分）'!P299:P301)=0,"",SUM('別紙様式2-2（４・５月分）'!P299:P301))</f>
        <v/>
      </c>
      <c r="AY394" s="1506" t="str">
        <f>IFERROR(VLOOKUP(K394,【参考】数式用!$AJ$2:$AK$24,2,FALSE),"")</f>
        <v/>
      </c>
      <c r="AZ394" s="1321" t="s">
        <v>2113</v>
      </c>
      <c r="BA394" s="1321" t="s">
        <v>2114</v>
      </c>
      <c r="BB394" s="1321" t="s">
        <v>2115</v>
      </c>
      <c r="BC394" s="1321" t="s">
        <v>2116</v>
      </c>
      <c r="BD394" s="1321" t="str">
        <f>IF(AND(P394&lt;&gt;"新加算Ⅰ",P394&lt;&gt;"新加算Ⅱ",P394&lt;&gt;"新加算Ⅲ",P394&lt;&gt;"新加算Ⅳ"),P394,IF(Q396&lt;&gt;"",Q396,""))</f>
        <v/>
      </c>
      <c r="BE394" s="1321"/>
      <c r="BF394" s="1321" t="str">
        <f t="shared" ref="BF394" si="308">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55"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264"/>
        <v/>
      </c>
      <c r="AU395" s="663"/>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55"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2196</v>
      </c>
      <c r="Q396" s="1386" t="str">
        <f>IFERROR(VLOOKUP('別紙様式2-2（４・５月分）'!AR299,【参考】数式用!$AT$5:$AV$22,3,FALSE),"")</f>
        <v/>
      </c>
      <c r="R396" s="1388" t="s">
        <v>2207</v>
      </c>
      <c r="S396" s="1396" t="str">
        <f>IFERROR(VLOOKUP(K394,【参考】数式用!$A$5:$AB$27,MATCH(Q396,【参考】数式用!$B$4:$AB$4,0)+1,0),"")</f>
        <v/>
      </c>
      <c r="T396" s="1459" t="s">
        <v>231</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09">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si="272"/>
        <v/>
      </c>
      <c r="AO396" s="1356" t="str">
        <f>IF(AND(U396&lt;&gt;"",AO394=""),"新規に適用",IF(AND(U396&lt;&gt;"",AO394&lt;&gt;""),"継続で適用",""))</f>
        <v/>
      </c>
      <c r="AP396" s="1358"/>
      <c r="AQ396" s="1356" t="str">
        <f>IF(AND(U396&lt;&gt;"",AQ394=""),"新規に適用",IF(AND(U396&lt;&gt;"",AQ394&lt;&gt;""),"継続で適用",""))</f>
        <v/>
      </c>
      <c r="AR396" s="1344" t="str">
        <f t="shared" si="282"/>
        <v/>
      </c>
      <c r="AS396" s="1356" t="str">
        <f>IF(AND(U396&lt;&gt;"",AS394=""),"新規に適用",IF(AND(U396&lt;&gt;"",AS394&lt;&gt;""),"継続で適用",""))</f>
        <v/>
      </c>
      <c r="AT396" s="1331"/>
      <c r="AU396" s="663"/>
      <c r="AV396" s="1493" t="str">
        <f>IF(K394&lt;&gt;"","V列に色付け","")</f>
        <v/>
      </c>
      <c r="AW396" s="1518"/>
      <c r="AX396" s="1507"/>
      <c r="AY396" s="175"/>
      <c r="AZ396" s="175"/>
      <c r="BA396" s="175"/>
      <c r="BB396" s="175"/>
      <c r="BC396" s="175"/>
      <c r="BD396" s="175"/>
      <c r="BE396" s="175"/>
      <c r="BF396" s="175"/>
      <c r="BG396" s="175"/>
      <c r="BH396" s="175"/>
      <c r="BI396" s="175"/>
      <c r="BJ396" s="175"/>
      <c r="BK396" s="175"/>
      <c r="BL396" s="555" t="str">
        <f>G394</f>
        <v/>
      </c>
    </row>
    <row r="397" spans="1:64" ht="30" customHeight="1" thickBot="1">
      <c r="A397" s="1227"/>
      <c r="B397" s="1376"/>
      <c r="C397" s="1377"/>
      <c r="D397" s="1377"/>
      <c r="E397" s="1377"/>
      <c r="F397" s="1378"/>
      <c r="G397" s="1267"/>
      <c r="H397" s="1267"/>
      <c r="I397" s="1267"/>
      <c r="J397" s="1373"/>
      <c r="K397" s="1267"/>
      <c r="L397" s="1248"/>
      <c r="M397" s="1251"/>
      <c r="N397" s="662"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3"/>
      <c r="AW397" s="664" t="str">
        <f>IF('別紙様式2-2（４・５月分）'!O301="","",'別紙様式2-2（４・５月分）'!O301)</f>
        <v/>
      </c>
      <c r="AX397" s="1507"/>
      <c r="AY397" s="175"/>
      <c r="AZ397" s="175"/>
      <c r="BA397" s="175"/>
      <c r="BB397" s="175"/>
      <c r="BC397" s="175"/>
      <c r="BD397" s="175"/>
      <c r="BE397" s="175"/>
      <c r="BF397" s="175"/>
      <c r="BG397" s="175"/>
      <c r="BH397" s="175"/>
      <c r="BI397" s="175"/>
      <c r="BJ397" s="175"/>
      <c r="BK397" s="175"/>
      <c r="BL397" s="555"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2189</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68" t="str">
        <f t="shared" si="262"/>
        <v/>
      </c>
      <c r="AU398" s="663"/>
      <c r="AV398" s="1493" t="str">
        <f>IF(K398&lt;&gt;"","V列に色付け","")</f>
        <v/>
      </c>
      <c r="AW398" s="664" t="str">
        <f>IF('別紙様式2-2（４・５月分）'!O302="","",'別紙様式2-2（４・５月分）'!O302)</f>
        <v/>
      </c>
      <c r="AX398" s="1507" t="str">
        <f>IF(SUM('別紙様式2-2（４・５月分）'!P302:P304)=0,"",SUM('別紙様式2-2（４・５月分）'!P302:P304))</f>
        <v/>
      </c>
      <c r="AY398" s="1506" t="str">
        <f>IFERROR(VLOOKUP(K398,【参考】数式用!$AJ$2:$AK$24,2,FALSE),"")</f>
        <v/>
      </c>
      <c r="AZ398" s="1321" t="s">
        <v>2113</v>
      </c>
      <c r="BA398" s="1321" t="s">
        <v>2114</v>
      </c>
      <c r="BB398" s="1321" t="s">
        <v>2115</v>
      </c>
      <c r="BC398" s="1321" t="s">
        <v>2116</v>
      </c>
      <c r="BD398" s="1321" t="str">
        <f>IF(AND(P398&lt;&gt;"新加算Ⅰ",P398&lt;&gt;"新加算Ⅱ",P398&lt;&gt;"新加算Ⅲ",P398&lt;&gt;"新加算Ⅳ"),P398,IF(Q400&lt;&gt;"",Q400,""))</f>
        <v/>
      </c>
      <c r="BE398" s="1321"/>
      <c r="BF398" s="1321" t="str">
        <f t="shared" ref="BF398" si="311">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55"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264"/>
        <v/>
      </c>
      <c r="AU399" s="663"/>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55"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2196</v>
      </c>
      <c r="Q400" s="1386" t="str">
        <f>IFERROR(VLOOKUP('別紙様式2-2（４・５月分）'!AR302,【参考】数式用!$AT$5:$AV$22,3,FALSE),"")</f>
        <v/>
      </c>
      <c r="R400" s="1388" t="s">
        <v>2207</v>
      </c>
      <c r="S400" s="1394" t="str">
        <f>IFERROR(VLOOKUP(K398,【参考】数式用!$A$5:$AB$27,MATCH(Q400,【参考】数式用!$B$4:$AB$4,0)+1,0),"")</f>
        <v/>
      </c>
      <c r="T400" s="1459" t="s">
        <v>231</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12">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si="272"/>
        <v/>
      </c>
      <c r="AO400" s="1356" t="str">
        <f>IF(AND(U400&lt;&gt;"",AO398=""),"新規に適用",IF(AND(U400&lt;&gt;"",AO398&lt;&gt;""),"継続で適用",""))</f>
        <v/>
      </c>
      <c r="AP400" s="1358"/>
      <c r="AQ400" s="1356" t="str">
        <f>IF(AND(U400&lt;&gt;"",AQ398=""),"新規に適用",IF(AND(U400&lt;&gt;"",AQ398&lt;&gt;""),"継続で適用",""))</f>
        <v/>
      </c>
      <c r="AR400" s="1344" t="str">
        <f t="shared" si="282"/>
        <v/>
      </c>
      <c r="AS400" s="1356" t="str">
        <f>IF(AND(U400&lt;&gt;"",AS398=""),"新規に適用",IF(AND(U400&lt;&gt;"",AS398&lt;&gt;""),"継続で適用",""))</f>
        <v/>
      </c>
      <c r="AT400" s="1331"/>
      <c r="AU400" s="663"/>
      <c r="AV400" s="1493" t="str">
        <f>IF(K398&lt;&gt;"","V列に色付け","")</f>
        <v/>
      </c>
      <c r="AW400" s="1518"/>
      <c r="AX400" s="1507"/>
      <c r="AY400" s="175"/>
      <c r="AZ400" s="175"/>
      <c r="BA400" s="175"/>
      <c r="BB400" s="175"/>
      <c r="BC400" s="175"/>
      <c r="BD400" s="175"/>
      <c r="BE400" s="175"/>
      <c r="BF400" s="175"/>
      <c r="BG400" s="175"/>
      <c r="BH400" s="175"/>
      <c r="BI400" s="175"/>
      <c r="BJ400" s="175"/>
      <c r="BK400" s="175"/>
      <c r="BL400" s="555" t="str">
        <f>G398</f>
        <v/>
      </c>
    </row>
    <row r="401" spans="1:64" ht="30" customHeight="1" thickBot="1">
      <c r="A401" s="1227"/>
      <c r="B401" s="1376"/>
      <c r="C401" s="1377"/>
      <c r="D401" s="1377"/>
      <c r="E401" s="1377"/>
      <c r="F401" s="1378"/>
      <c r="G401" s="1267"/>
      <c r="H401" s="1267"/>
      <c r="I401" s="1267"/>
      <c r="J401" s="1373"/>
      <c r="K401" s="1267"/>
      <c r="L401" s="1248"/>
      <c r="M401" s="1375"/>
      <c r="N401" s="662"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3"/>
      <c r="AW401" s="664" t="str">
        <f>IF('別紙様式2-2（４・５月分）'!O304="","",'別紙様式2-2（４・５月分）'!O304)</f>
        <v/>
      </c>
      <c r="AX401" s="1507"/>
      <c r="AY401" s="175"/>
      <c r="AZ401" s="175"/>
      <c r="BA401" s="175"/>
      <c r="BB401" s="175"/>
      <c r="BC401" s="175"/>
      <c r="BD401" s="175"/>
      <c r="BE401" s="175"/>
      <c r="BF401" s="175"/>
      <c r="BG401" s="175"/>
      <c r="BH401" s="175"/>
      <c r="BI401" s="175"/>
      <c r="BJ401" s="175"/>
      <c r="BK401" s="175"/>
      <c r="BL401" s="555"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2189</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68" t="str">
        <f t="shared" ref="AT402:AT410" si="314">IF(AV402="","",IF(V402&lt;O402,"！加算の要件上は問題ありませんが、令和６年４・５月と比較して令和６年６月に加算率が下がる計画になっています。",""))</f>
        <v/>
      </c>
      <c r="AU402" s="663"/>
      <c r="AV402" s="1493" t="str">
        <f>IF(K402&lt;&gt;"","V列に色付け","")</f>
        <v/>
      </c>
      <c r="AW402" s="664" t="str">
        <f>IF('別紙様式2-2（４・５月分）'!O305="","",'別紙様式2-2（４・５月分）'!O305)</f>
        <v/>
      </c>
      <c r="AX402" s="1507" t="str">
        <f>IF(SUM('別紙様式2-2（４・５月分）'!P305:P307)=0,"",SUM('別紙様式2-2（４・５月分）'!P305:P307))</f>
        <v/>
      </c>
      <c r="AY402" s="1506" t="str">
        <f>IFERROR(VLOOKUP(K402,【参考】数式用!$AJ$2:$AK$24,2,FALSE),"")</f>
        <v/>
      </c>
      <c r="AZ402" s="1321" t="s">
        <v>2113</v>
      </c>
      <c r="BA402" s="1321" t="s">
        <v>2114</v>
      </c>
      <c r="BB402" s="1321" t="s">
        <v>2115</v>
      </c>
      <c r="BC402" s="1321" t="s">
        <v>2116</v>
      </c>
      <c r="BD402" s="1321" t="str">
        <f>IF(AND(P402&lt;&gt;"新加算Ⅰ",P402&lt;&gt;"新加算Ⅱ",P402&lt;&gt;"新加算Ⅲ",P402&lt;&gt;"新加算Ⅳ"),P402,IF(Q404&lt;&gt;"",Q404,""))</f>
        <v/>
      </c>
      <c r="BE402" s="1321"/>
      <c r="BF402" s="1321" t="str">
        <f t="shared" ref="BF402" si="315">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55"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55"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2196</v>
      </c>
      <c r="Q404" s="1386" t="str">
        <f>IFERROR(VLOOKUP('別紙様式2-2（４・５月分）'!AR305,【参考】数式用!$AT$5:$AV$22,3,FALSE),"")</f>
        <v/>
      </c>
      <c r="R404" s="1388" t="s">
        <v>2207</v>
      </c>
      <c r="S404" s="1396" t="str">
        <f>IFERROR(VLOOKUP(K402,【参考】数式用!$A$5:$AB$27,MATCH(Q404,【参考】数式用!$B$4:$AB$4,0)+1,0),"")</f>
        <v/>
      </c>
      <c r="T404" s="1459" t="s">
        <v>231</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317">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si="272"/>
        <v/>
      </c>
      <c r="AO404" s="1356" t="str">
        <f>IF(AND(U404&lt;&gt;"",AO402=""),"新規に適用",IF(AND(U404&lt;&gt;"",AO402&lt;&gt;""),"継続で適用",""))</f>
        <v/>
      </c>
      <c r="AP404" s="1358"/>
      <c r="AQ404" s="1356" t="str">
        <f>IF(AND(U404&lt;&gt;"",AQ402=""),"新規に適用",IF(AND(U404&lt;&gt;"",AQ402&lt;&gt;""),"継続で適用",""))</f>
        <v/>
      </c>
      <c r="AR404" s="1344" t="str">
        <f t="shared" si="282"/>
        <v/>
      </c>
      <c r="AS404" s="1356" t="str">
        <f>IF(AND(U404&lt;&gt;"",AS402=""),"新規に適用",IF(AND(U404&lt;&gt;"",AS402&lt;&gt;""),"継続で適用",""))</f>
        <v/>
      </c>
      <c r="AT404" s="1331"/>
      <c r="AU404" s="663"/>
      <c r="AV404" s="1493" t="str">
        <f>IF(K402&lt;&gt;"","V列に色付け","")</f>
        <v/>
      </c>
      <c r="AW404" s="1518"/>
      <c r="AX404" s="1507"/>
      <c r="AY404" s="175"/>
      <c r="AZ404" s="175"/>
      <c r="BA404" s="175"/>
      <c r="BB404" s="175"/>
      <c r="BC404" s="175"/>
      <c r="BD404" s="175"/>
      <c r="BE404" s="175"/>
      <c r="BF404" s="175"/>
      <c r="BG404" s="175"/>
      <c r="BH404" s="175"/>
      <c r="BI404" s="175"/>
      <c r="BJ404" s="175"/>
      <c r="BK404" s="175"/>
      <c r="BL404" s="555" t="str">
        <f>G402</f>
        <v/>
      </c>
    </row>
    <row r="405" spans="1:64" ht="30" customHeight="1" thickBot="1">
      <c r="A405" s="1227"/>
      <c r="B405" s="1376"/>
      <c r="C405" s="1377"/>
      <c r="D405" s="1377"/>
      <c r="E405" s="1377"/>
      <c r="F405" s="1378"/>
      <c r="G405" s="1267"/>
      <c r="H405" s="1267"/>
      <c r="I405" s="1267"/>
      <c r="J405" s="1373"/>
      <c r="K405" s="1267"/>
      <c r="L405" s="1248"/>
      <c r="M405" s="1251"/>
      <c r="N405" s="662"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3"/>
      <c r="AW405" s="664" t="str">
        <f>IF('別紙様式2-2（４・５月分）'!O307="","",'別紙様式2-2（４・５月分）'!O307)</f>
        <v/>
      </c>
      <c r="AX405" s="1507"/>
      <c r="AY405" s="175"/>
      <c r="AZ405" s="175"/>
      <c r="BA405" s="175"/>
      <c r="BB405" s="175"/>
      <c r="BC405" s="175"/>
      <c r="BD405" s="175"/>
      <c r="BE405" s="175"/>
      <c r="BF405" s="175"/>
      <c r="BG405" s="175"/>
      <c r="BH405" s="175"/>
      <c r="BI405" s="175"/>
      <c r="BJ405" s="175"/>
      <c r="BK405" s="175"/>
      <c r="BL405" s="555"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2189</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68" t="str">
        <f t="shared" si="314"/>
        <v/>
      </c>
      <c r="AU406" s="663"/>
      <c r="AV406" s="1493" t="str">
        <f>IF(K406&lt;&gt;"","V列に色付け","")</f>
        <v/>
      </c>
      <c r="AW406" s="664" t="str">
        <f>IF('別紙様式2-2（４・５月分）'!O308="","",'別紙様式2-2（４・５月分）'!O308)</f>
        <v/>
      </c>
      <c r="AX406" s="1507" t="str">
        <f>IF(SUM('別紙様式2-2（４・５月分）'!P308:P310)=0,"",SUM('別紙様式2-2（４・５月分）'!P308:P310))</f>
        <v/>
      </c>
      <c r="AY406" s="1506" t="str">
        <f>IFERROR(VLOOKUP(K406,【参考】数式用!$AJ$2:$AK$24,2,FALSE),"")</f>
        <v/>
      </c>
      <c r="AZ406" s="1321" t="s">
        <v>2113</v>
      </c>
      <c r="BA406" s="1321" t="s">
        <v>2114</v>
      </c>
      <c r="BB406" s="1321" t="s">
        <v>2115</v>
      </c>
      <c r="BC406" s="1321" t="s">
        <v>2116</v>
      </c>
      <c r="BD406" s="1321" t="str">
        <f>IF(AND(P406&lt;&gt;"新加算Ⅰ",P406&lt;&gt;"新加算Ⅱ",P406&lt;&gt;"新加算Ⅲ",P406&lt;&gt;"新加算Ⅳ"),P406,IF(Q408&lt;&gt;"",Q408,""))</f>
        <v/>
      </c>
      <c r="BE406" s="1321"/>
      <c r="BF406" s="1321" t="str">
        <f t="shared" ref="BF406:BF410" si="319">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55"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316"/>
        <v/>
      </c>
      <c r="AU407" s="663"/>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55"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2196</v>
      </c>
      <c r="Q408" s="1386" t="str">
        <f>IFERROR(VLOOKUP('別紙様式2-2（４・５月分）'!AR308,【参考】数式用!$AT$5:$AV$22,3,FALSE),"")</f>
        <v/>
      </c>
      <c r="R408" s="1388" t="s">
        <v>2207</v>
      </c>
      <c r="S408" s="1394" t="str">
        <f>IFERROR(VLOOKUP(K406,【参考】数式用!$A$5:$AB$27,MATCH(Q408,【参考】数式用!$B$4:$AB$4,0)+1,0),"")</f>
        <v/>
      </c>
      <c r="T408" s="1459" t="s">
        <v>231</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320">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si="272"/>
        <v/>
      </c>
      <c r="AO408" s="1356" t="str">
        <f>IF(AND(U408&lt;&gt;"",AO406=""),"新規に適用",IF(AND(U408&lt;&gt;"",AO406&lt;&gt;""),"継続で適用",""))</f>
        <v/>
      </c>
      <c r="AP408" s="1358"/>
      <c r="AQ408" s="1356" t="str">
        <f>IF(AND(U408&lt;&gt;"",AQ406=""),"新規に適用",IF(AND(U408&lt;&gt;"",AQ406&lt;&gt;""),"継続で適用",""))</f>
        <v/>
      </c>
      <c r="AR408" s="1344" t="str">
        <f t="shared" si="282"/>
        <v/>
      </c>
      <c r="AS408" s="1356" t="str">
        <f>IF(AND(U408&lt;&gt;"",AS406=""),"新規に適用",IF(AND(U408&lt;&gt;"",AS406&lt;&gt;""),"継続で適用",""))</f>
        <v/>
      </c>
      <c r="AT408" s="1331"/>
      <c r="AU408" s="663"/>
      <c r="AV408" s="1493" t="str">
        <f>IF(K406&lt;&gt;"","V列に色付け","")</f>
        <v/>
      </c>
      <c r="AW408" s="1518"/>
      <c r="AX408" s="1507"/>
      <c r="AY408" s="175"/>
      <c r="AZ408" s="175"/>
      <c r="BA408" s="175"/>
      <c r="BB408" s="175"/>
      <c r="BC408" s="175"/>
      <c r="BD408" s="175"/>
      <c r="BE408" s="175"/>
      <c r="BF408" s="175"/>
      <c r="BG408" s="175"/>
      <c r="BH408" s="175"/>
      <c r="BI408" s="175"/>
      <c r="BJ408" s="175"/>
      <c r="BK408" s="175"/>
      <c r="BL408" s="555" t="str">
        <f>G406</f>
        <v/>
      </c>
    </row>
    <row r="409" spans="1:64" ht="30" customHeight="1" thickBot="1">
      <c r="A409" s="1227"/>
      <c r="B409" s="1376"/>
      <c r="C409" s="1377"/>
      <c r="D409" s="1377"/>
      <c r="E409" s="1377"/>
      <c r="F409" s="1378"/>
      <c r="G409" s="1267"/>
      <c r="H409" s="1267"/>
      <c r="I409" s="1267"/>
      <c r="J409" s="1373"/>
      <c r="K409" s="1267"/>
      <c r="L409" s="1248"/>
      <c r="M409" s="1375"/>
      <c r="N409" s="662"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3"/>
      <c r="AW409" s="664" t="str">
        <f>IF('別紙様式2-2（４・５月分）'!O310="","",'別紙様式2-2（４・５月分）'!O310)</f>
        <v/>
      </c>
      <c r="AX409" s="1507"/>
      <c r="AY409" s="175"/>
      <c r="AZ409" s="175"/>
      <c r="BA409" s="175"/>
      <c r="BB409" s="175"/>
      <c r="BC409" s="175"/>
      <c r="BD409" s="175"/>
      <c r="BE409" s="175"/>
      <c r="BF409" s="175"/>
      <c r="BG409" s="175"/>
      <c r="BH409" s="175"/>
      <c r="BI409" s="175"/>
      <c r="BJ409" s="175"/>
      <c r="BK409" s="175"/>
      <c r="BL409" s="555"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2189</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68" t="str">
        <f t="shared" si="314"/>
        <v/>
      </c>
      <c r="AU410" s="663"/>
      <c r="AV410" s="1493" t="str">
        <f>IF(K410&lt;&gt;"","V列に色付け","")</f>
        <v/>
      </c>
      <c r="AW410" s="664" t="str">
        <f>IF('別紙様式2-2（４・５月分）'!O311="","",'別紙様式2-2（４・５月分）'!O311)</f>
        <v/>
      </c>
      <c r="AX410" s="1507" t="str">
        <f>IF(SUM('別紙様式2-2（４・５月分）'!P311:P313)=0,"",SUM('別紙様式2-2（４・５月分）'!P311:P313))</f>
        <v/>
      </c>
      <c r="AY410" s="1506" t="str">
        <f>IFERROR(VLOOKUP(K410,【参考】数式用!$AJ$2:$AK$24,2,FALSE),"")</f>
        <v/>
      </c>
      <c r="AZ410" s="1321" t="s">
        <v>2113</v>
      </c>
      <c r="BA410" s="1321" t="s">
        <v>2114</v>
      </c>
      <c r="BB410" s="1321" t="s">
        <v>2115</v>
      </c>
      <c r="BC410" s="1321" t="s">
        <v>2116</v>
      </c>
      <c r="BD410" s="1321" t="str">
        <f>IF(AND(P410&lt;&gt;"新加算Ⅰ",P410&lt;&gt;"新加算Ⅱ",P410&lt;&gt;"新加算Ⅲ",P410&lt;&gt;"新加算Ⅳ"),P410,IF(Q412&lt;&gt;"",Q412,""))</f>
        <v/>
      </c>
      <c r="BE410" s="1321"/>
      <c r="BF410" s="1321" t="str">
        <f t="shared" si="319"/>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55"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316"/>
        <v/>
      </c>
      <c r="AU411" s="663"/>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55"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2196</v>
      </c>
      <c r="Q412" s="1386" t="str">
        <f>IFERROR(VLOOKUP('別紙様式2-2（４・５月分）'!AR311,【参考】数式用!$AT$5:$AV$22,3,FALSE),"")</f>
        <v/>
      </c>
      <c r="R412" s="1388" t="s">
        <v>2207</v>
      </c>
      <c r="S412" s="1396" t="str">
        <f>IFERROR(VLOOKUP(K410,【参考】数式用!$A$5:$AB$27,MATCH(Q412,【参考】数式用!$B$4:$AB$4,0)+1,0),"")</f>
        <v/>
      </c>
      <c r="T412" s="1459" t="s">
        <v>231</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32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32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82"/>
        <v/>
      </c>
      <c r="AS412" s="1356" t="str">
        <f>IF(AND(U412&lt;&gt;"",AS410=""),"新規に適用",IF(AND(U412&lt;&gt;"",AS410&lt;&gt;""),"継続で適用",""))</f>
        <v/>
      </c>
      <c r="AT412" s="1331"/>
      <c r="AU412" s="663"/>
      <c r="AV412" s="1493" t="str">
        <f>IF(K410&lt;&gt;"","V列に色付け","")</f>
        <v/>
      </c>
      <c r="AW412" s="1518"/>
      <c r="AX412" s="1507"/>
      <c r="AY412" s="175"/>
      <c r="AZ412" s="175"/>
      <c r="BA412" s="175"/>
      <c r="BB412" s="175"/>
      <c r="BC412" s="175"/>
      <c r="BD412" s="175"/>
      <c r="BE412" s="175"/>
      <c r="BF412" s="175"/>
      <c r="BG412" s="175"/>
      <c r="BH412" s="175"/>
      <c r="BI412" s="175"/>
      <c r="BJ412" s="175"/>
      <c r="BK412" s="175"/>
      <c r="BL412" s="555" t="str">
        <f>G410</f>
        <v/>
      </c>
    </row>
    <row r="413" spans="1:64" ht="30" customHeight="1" thickBot="1">
      <c r="A413" s="1227"/>
      <c r="B413" s="1376"/>
      <c r="C413" s="1377"/>
      <c r="D413" s="1377"/>
      <c r="E413" s="1377"/>
      <c r="F413" s="1378"/>
      <c r="G413" s="1267"/>
      <c r="H413" s="1267"/>
      <c r="I413" s="1267"/>
      <c r="J413" s="1373"/>
      <c r="K413" s="1267"/>
      <c r="L413" s="1248"/>
      <c r="M413" s="1251"/>
      <c r="N413" s="662"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3"/>
      <c r="AW413" s="664" t="str">
        <f>IF('別紙様式2-2（４・５月分）'!O313="","",'別紙様式2-2（４・５月分）'!O313)</f>
        <v/>
      </c>
      <c r="AX413" s="150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style="175" customWidth="1"/>
    <col min="2" max="6" width="2.6640625" style="610" customWidth="1"/>
    <col min="7" max="7" width="13.109375" style="175" customWidth="1"/>
    <col min="8" max="8" width="8.44140625" style="175" customWidth="1"/>
    <col min="9" max="9" width="9.33203125" style="692" customWidth="1"/>
    <col min="10" max="10" width="14.44140625" style="175" customWidth="1"/>
    <col min="11" max="11" width="16.6640625" style="285" customWidth="1"/>
    <col min="12" max="12" width="14.44140625" style="615" customWidth="1"/>
    <col min="13" max="13" width="6.6640625" style="615" customWidth="1"/>
    <col min="14" max="14" width="15" style="615" customWidth="1"/>
    <col min="15" max="15" width="5.88671875" style="615" customWidth="1"/>
    <col min="16" max="16" width="2.6640625" style="614" customWidth="1"/>
    <col min="17" max="17" width="15.109375" style="614" customWidth="1"/>
    <col min="18" max="18" width="2.33203125" style="615" customWidth="1"/>
    <col min="19" max="19" width="7.33203125" style="615" customWidth="1"/>
    <col min="20" max="20" width="18" style="615" customWidth="1"/>
    <col min="21" max="21" width="15.109375" style="614" customWidth="1"/>
    <col min="22" max="22" width="7" style="615" customWidth="1"/>
    <col min="23" max="23" width="4.6640625" style="285" customWidth="1"/>
    <col min="24" max="25" width="2.88671875" style="285" customWidth="1"/>
    <col min="26" max="26" width="3.6640625" style="285" customWidth="1"/>
    <col min="27" max="27" width="10" style="285" customWidth="1"/>
    <col min="28" max="29" width="2.88671875" style="285" customWidth="1"/>
    <col min="30" max="30" width="3.44140625" style="285" customWidth="1"/>
    <col min="31" max="32" width="2.88671875" style="285" customWidth="1"/>
    <col min="33" max="33" width="3.6640625" style="285" customWidth="1"/>
    <col min="34" max="34" width="6.109375" style="285" customWidth="1"/>
    <col min="35" max="37" width="14.33203125" style="615" customWidth="1"/>
    <col min="38" max="38" width="9.109375" style="615" customWidth="1"/>
    <col min="39" max="39" width="14.33203125" style="615" customWidth="1"/>
    <col min="40" max="40" width="8.6640625" style="615" customWidth="1"/>
    <col min="41" max="41" width="11.33203125" style="175" customWidth="1"/>
    <col min="42" max="42" width="9.88671875" style="175" customWidth="1"/>
    <col min="43" max="43" width="11.109375" style="443" customWidth="1"/>
    <col min="44" max="44" width="12" style="687" customWidth="1"/>
    <col min="45" max="45" width="21.33203125" style="443" customWidth="1"/>
    <col min="46" max="46" width="61" style="443" customWidth="1"/>
    <col min="47" max="47" width="8.33203125" style="443" customWidth="1"/>
    <col min="48" max="48" width="17.88671875" style="440" hidden="1" customWidth="1"/>
    <col min="49" max="49" width="10.88671875" style="440" hidden="1" customWidth="1"/>
    <col min="50" max="50" width="6.44140625" style="440" hidden="1" customWidth="1"/>
    <col min="51" max="51" width="19.6640625" style="440" hidden="1" customWidth="1"/>
    <col min="52" max="52" width="8.109375" style="440" hidden="1" customWidth="1"/>
    <col min="53" max="55" width="7.33203125" style="440" hidden="1" customWidth="1"/>
    <col min="56" max="56" width="8.6640625" style="440" hidden="1" customWidth="1"/>
    <col min="57" max="57" width="8.33203125" style="596" hidden="1" customWidth="1"/>
    <col min="58" max="60" width="7.33203125" style="440" customWidth="1"/>
    <col min="61" max="63" width="6.6640625" style="175" customWidth="1"/>
    <col min="64" max="16384" width="2.441406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19" t="s">
        <v>54</v>
      </c>
      <c r="AR1" s="1520"/>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5" t="s">
        <v>5</v>
      </c>
      <c r="B3" s="1255"/>
      <c r="C3" s="1256"/>
      <c r="D3" s="1252" t="str">
        <f>IF(基本情報入力シート!M38="","",基本情報入力シート!M38)</f>
        <v>○○ケアサービス</v>
      </c>
      <c r="E3" s="1253"/>
      <c r="F3" s="1253"/>
      <c r="G3" s="1253"/>
      <c r="H3" s="1253"/>
      <c r="I3" s="1253"/>
      <c r="J3" s="1254"/>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77" t="s">
        <v>2386</v>
      </c>
      <c r="B5" s="1530"/>
      <c r="C5" s="1530"/>
      <c r="D5" s="1530"/>
      <c r="E5" s="1530"/>
      <c r="F5" s="1530"/>
      <c r="G5" s="1530"/>
      <c r="H5" s="1530"/>
      <c r="I5" s="1530"/>
      <c r="J5" s="1530"/>
      <c r="K5" s="153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4" t="s">
        <v>2383</v>
      </c>
      <c r="C6" s="1228"/>
      <c r="D6" s="1228"/>
      <c r="E6" s="1228"/>
      <c r="F6" s="1228"/>
      <c r="G6" s="1228"/>
      <c r="H6" s="1228"/>
      <c r="I6" s="1228"/>
      <c r="J6" s="1228"/>
      <c r="K6" s="12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0" t="s">
        <v>2128</v>
      </c>
      <c r="AL6" s="1401"/>
      <c r="AM6" s="1401"/>
      <c r="AN6" s="1401"/>
      <c r="AO6" s="1401"/>
      <c r="AP6" s="1401"/>
      <c r="AQ6" s="1402"/>
      <c r="AR6" s="668">
        <f>SUMIF(T:T,"区分変更後の算定予定",AR:AR)</f>
        <v>0</v>
      </c>
      <c r="AS6" s="537"/>
      <c r="AT6" s="524"/>
      <c r="AU6" s="524"/>
      <c r="AV6" s="1595" t="s">
        <v>2284</v>
      </c>
      <c r="AW6" s="1596"/>
      <c r="AY6" s="648"/>
      <c r="AZ6" s="648"/>
      <c r="BA6" s="648"/>
      <c r="BB6" s="648"/>
      <c r="BC6" s="648"/>
      <c r="BD6" s="648"/>
      <c r="BE6" s="648"/>
      <c r="BF6" s="648"/>
      <c r="BG6" s="648"/>
      <c r="BH6" s="648"/>
    </row>
    <row r="7" spans="1:60" ht="35.25" customHeight="1" thickBot="1">
      <c r="A7" s="632"/>
      <c r="B7" s="1334" t="s">
        <v>2384</v>
      </c>
      <c r="C7" s="1228"/>
      <c r="D7" s="1228"/>
      <c r="E7" s="1228"/>
      <c r="F7" s="1228"/>
      <c r="G7" s="1228"/>
      <c r="H7" s="1228"/>
      <c r="I7" s="1228"/>
      <c r="J7" s="1228"/>
      <c r="K7" s="12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0" t="s">
        <v>2373</v>
      </c>
      <c r="AL7" s="1401"/>
      <c r="AM7" s="1401"/>
      <c r="AN7" s="1401"/>
      <c r="AO7" s="1401"/>
      <c r="AP7" s="1401"/>
      <c r="AQ7" s="1402"/>
      <c r="AR7" s="669">
        <f>SUM(BD:BD)</f>
        <v>0</v>
      </c>
      <c r="AS7" s="537"/>
      <c r="AT7" s="524"/>
      <c r="AU7" s="537"/>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75"/>
    </row>
    <row r="8" spans="1:60" ht="35.25" customHeight="1" thickBot="1">
      <c r="A8" s="640"/>
      <c r="B8" s="1334" t="s">
        <v>2385</v>
      </c>
      <c r="C8" s="1228"/>
      <c r="D8" s="1228"/>
      <c r="E8" s="1228"/>
      <c r="F8" s="1228"/>
      <c r="G8" s="1228"/>
      <c r="H8" s="1228"/>
      <c r="I8" s="1228"/>
      <c r="J8" s="1228"/>
      <c r="K8" s="12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0" t="s">
        <v>2389</v>
      </c>
      <c r="B9" s="1290"/>
      <c r="C9" s="1290"/>
      <c r="D9" s="1290"/>
      <c r="E9" s="1290"/>
      <c r="F9" s="1290"/>
      <c r="G9" s="1290"/>
      <c r="H9" s="1290"/>
      <c r="I9" s="1290"/>
      <c r="J9" s="1290"/>
      <c r="K9" s="1290"/>
      <c r="L9" s="1290"/>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0"/>
      <c r="B10" s="1290"/>
      <c r="C10" s="1290"/>
      <c r="D10" s="1290"/>
      <c r="E10" s="1290"/>
      <c r="F10" s="1290"/>
      <c r="G10" s="1290"/>
      <c r="H10" s="1290"/>
      <c r="I10" s="1290"/>
      <c r="J10" s="1290"/>
      <c r="K10" s="1290"/>
      <c r="L10" s="1290"/>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1"/>
      <c r="B11" s="1291"/>
      <c r="C11" s="1291"/>
      <c r="D11" s="1291"/>
      <c r="E11" s="1291"/>
      <c r="F11" s="1291"/>
      <c r="G11" s="1291"/>
      <c r="H11" s="1291"/>
      <c r="I11" s="1291"/>
      <c r="J11" s="1291"/>
      <c r="K11" s="1291"/>
      <c r="L11" s="1291"/>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3" t="str">
        <f>IFERROR(IF(COUNTIF(AZ:AZ,"未入力")=0,"○","未入力あり"),"")</f>
        <v>○</v>
      </c>
      <c r="AN11" s="1514"/>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7"/>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142</v>
      </c>
      <c r="X12" s="1442"/>
      <c r="Y12" s="1442"/>
      <c r="Z12" s="1442"/>
      <c r="AA12" s="1442"/>
      <c r="AB12" s="1442"/>
      <c r="AC12" s="1442"/>
      <c r="AD12" s="1442"/>
      <c r="AE12" s="1442"/>
      <c r="AF12" s="1442"/>
      <c r="AG12" s="1442"/>
      <c r="AH12" s="1443"/>
      <c r="AI12" s="1441" t="s">
        <v>2185</v>
      </c>
      <c r="AJ12" s="1566" t="s">
        <v>2347</v>
      </c>
      <c r="AK12" s="1568" t="s">
        <v>2211</v>
      </c>
      <c r="AL12" s="1328"/>
      <c r="AM12" s="1515" t="s">
        <v>2193</v>
      </c>
      <c r="AN12" s="1328"/>
      <c r="AO12" s="1327" t="s">
        <v>255</v>
      </c>
      <c r="AP12" s="1328"/>
      <c r="AQ12" s="543" t="s">
        <v>249</v>
      </c>
      <c r="AR12" s="543" t="s">
        <v>253</v>
      </c>
      <c r="AS12" s="544" t="s">
        <v>254</v>
      </c>
      <c r="AT12" s="1343" t="s">
        <v>2343</v>
      </c>
      <c r="AU12" s="673"/>
      <c r="AV12" s="519"/>
      <c r="BF12" s="1524" t="s">
        <v>2376</v>
      </c>
      <c r="BG12" s="1525"/>
      <c r="BH12" s="1526"/>
    </row>
    <row r="13" spans="1:60" ht="132.75" customHeight="1" thickBot="1">
      <c r="A13" s="1258"/>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74" t="s">
        <v>2195</v>
      </c>
      <c r="AL13" s="675" t="s">
        <v>2208</v>
      </c>
      <c r="AM13" s="675" t="s">
        <v>2190</v>
      </c>
      <c r="AN13" s="676" t="s">
        <v>2209</v>
      </c>
      <c r="AO13" s="676" t="s">
        <v>2348</v>
      </c>
      <c r="AP13" s="675" t="s">
        <v>2349</v>
      </c>
      <c r="AQ13" s="677" t="s">
        <v>248</v>
      </c>
      <c r="AR13" s="552" t="s">
        <v>2360</v>
      </c>
      <c r="AS13" s="678" t="s">
        <v>2353</v>
      </c>
      <c r="AT13" s="1231"/>
      <c r="AU13" s="673"/>
      <c r="AV13" s="555" t="s">
        <v>2204</v>
      </c>
      <c r="AW13" s="657" t="s">
        <v>2231</v>
      </c>
      <c r="AX13" s="657" t="s">
        <v>2232</v>
      </c>
      <c r="AY13" s="555" t="s">
        <v>2198</v>
      </c>
      <c r="AZ13" s="555" t="s">
        <v>2212</v>
      </c>
      <c r="BA13" s="555" t="s">
        <v>2199</v>
      </c>
      <c r="BB13" s="555" t="s">
        <v>2200</v>
      </c>
      <c r="BC13" s="555" t="s">
        <v>2201</v>
      </c>
      <c r="BD13" s="558" t="s">
        <v>2202</v>
      </c>
      <c r="BE13" s="558" t="s">
        <v>2203</v>
      </c>
      <c r="BF13" s="1527"/>
      <c r="BG13" s="1528"/>
      <c r="BH13" s="1529"/>
    </row>
    <row r="14" spans="1:60"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366">
        <f>IF(SUM('別紙様式2-2（４・５月分）'!R14:R16)=0,"",SUM('別紙様式2-2（４・５月分）'!R14:R16))</f>
        <v>0.224</v>
      </c>
      <c r="P14" s="1380" t="str">
        <f>IFERROR(VLOOKUP('別紙様式2-2（４・５月分）'!AR14,【参考】数式用!$AT$5:$AU$22,2,FALSE),"")</f>
        <v>新加算Ⅰ</v>
      </c>
      <c r="Q14" s="1381"/>
      <c r="R14" s="1382"/>
      <c r="S14" s="1392">
        <f>IFERROR(VLOOKUP(K14,【参考】数式用!$A$5:$AB$27,MATCH(P14,【参考】数式用!$B$4:$AB$4,0)+1,0),"")</f>
        <v>0.245</v>
      </c>
      <c r="T14" s="1413" t="s">
        <v>2210</v>
      </c>
      <c r="U14" s="1562" t="str">
        <f>IF('別紙様式2-3（６月以降分）'!U14="","",'別紙様式2-3（６月以降分）'!U14)</f>
        <v>新加算Ⅰ</v>
      </c>
      <c r="V14" s="1457">
        <f>IFERROR(VLOOKUP(K14,【参考】数式用!$A$5:$AB$27,MATCH(U14,【参考】数式用!$B$4:$AB$4,0)+1,0),"")</f>
        <v>0.245</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f>'別紙様式2-3（６月以降分）'!AI14</f>
        <v>5167050</v>
      </c>
      <c r="AJ14" s="1542">
        <f>'別紙様式2-3（６月以降分）'!AJ14</f>
        <v>2172270</v>
      </c>
      <c r="AK14" s="1560">
        <f>'別紙様式2-3（６月以降分）'!AK14</f>
        <v>1529025</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令和６年度中に満たす</v>
      </c>
      <c r="AP14" s="1502" t="str">
        <f>IF('別紙様式2-3（６月以降分）'!AP14="","",'別紙様式2-3（６月以降分）'!AP14)</f>
        <v/>
      </c>
      <c r="AQ14" s="1403" t="str">
        <f>IF('別紙様式2-3（６月以降分）'!AQ14="","",'別紙様式2-3（６月以降分）'!AQ14)</f>
        <v>令和６年度中に満たす</v>
      </c>
      <c r="AR14" s="1583">
        <f>IF('別紙様式2-3（６月以降分）'!AR14="","",'別紙様式2-3（６月以降分）'!AR14)</f>
        <v>1</v>
      </c>
      <c r="AS14" s="153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3"/>
      <c r="AW14" s="681" t="str">
        <f>IF('別紙様式2-2（４・５月分）'!O14="","",'別紙様式2-2（４・５月分）'!O14)</f>
        <v>処遇加算Ⅱ</v>
      </c>
      <c r="AX14" s="1522">
        <f>IF(SUM('別紙様式2-2（４・５月分）'!P14:P16)=0,"",SUM('別紙様式2-2（４・５月分）'!P14:P16))</f>
        <v>0.14200000000000002</v>
      </c>
      <c r="AY14" s="1590" t="str">
        <f>IFERROR(VLOOKUP(K14,【参考】数式用!$AJ$2:$AK$24,2,FALSE),"")</f>
        <v>訪問介護</v>
      </c>
      <c r="AZ14" s="596"/>
      <c r="BE14" s="440"/>
      <c r="BF14" s="1493" t="str">
        <f>G14</f>
        <v>東京都</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82"/>
      <c r="AV15" s="1493"/>
      <c r="AW15" s="1518" t="str">
        <f>IF('別紙様式2-2（４・５月分）'!O15="","",'別紙様式2-2（４・５月分）'!O15)</f>
        <v>特定加算Ⅱ</v>
      </c>
      <c r="AX15" s="1507"/>
      <c r="AY15" s="1589"/>
      <c r="AZ15" s="533"/>
      <c r="BE15" s="440"/>
      <c r="BF15" s="1493" t="str">
        <f>G14</f>
        <v>東京都</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2196</v>
      </c>
      <c r="Q16" s="1504" t="str">
        <f>IFERROR(VLOOKUP('別紙様式2-2（４・５月分）'!AR14,【参考】数式用!$AT$5:$AV$22,3,FALSE),"")</f>
        <v xml:space="preserve"> </v>
      </c>
      <c r="R16" s="1423" t="s">
        <v>2207</v>
      </c>
      <c r="S16" s="1396" t="str">
        <f>IFERROR(VLOOKUP(K14,【参考】数式用!$A$5:$AB$27,MATCH(Q16,【参考】数式用!$B$4:$AB$4,0)+1,0),"")</f>
        <v/>
      </c>
      <c r="T16" s="1459" t="s">
        <v>2285</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82"/>
      <c r="AV16" s="1493" t="str">
        <f>IF(OR(AB14&lt;&gt;7,AD14&lt;&gt;3),"V列に色付け","")</f>
        <v/>
      </c>
      <c r="AW16" s="1518"/>
      <c r="AX16" s="1507"/>
      <c r="AY16" s="683"/>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東京都</v>
      </c>
      <c r="BG16" s="1493"/>
      <c r="BH16" s="1493"/>
    </row>
    <row r="17" spans="1:60"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3"/>
      <c r="AW17" s="664" t="str">
        <f>IF('別紙様式2-2（４・５月分）'!O16="","",'別紙様式2-2（４・５月分）'!O16)</f>
        <v>ベア加算なし</v>
      </c>
      <c r="AX17" s="1507"/>
      <c r="AY17" s="685"/>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東京都</v>
      </c>
      <c r="BG17" s="1493"/>
      <c r="BH17" s="1493"/>
    </row>
    <row r="18" spans="1:60"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2210</v>
      </c>
      <c r="U18" s="1562" t="str">
        <f>IF('別紙様式2-3（６月以降分）'!U18="","",'別紙様式2-3（６月以降分）'!U18)</f>
        <v>新加算Ⅰ</v>
      </c>
      <c r="V18" s="1457">
        <f>IFERROR(VLOOKUP(K18,【参考】数式用!$A$5:$AB$27,MATCH(U18,【参考】数式用!$B$4:$AB$4,0)+1,0),"")</f>
        <v>0.245</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f>'別紙様式2-3（６月以降分）'!AI18</f>
        <v>2318190</v>
      </c>
      <c r="AJ18" s="1542">
        <f>'別紙様式2-3（６月以降分）'!AJ18</f>
        <v>974580</v>
      </c>
      <c r="AK18" s="1538">
        <f>'別紙様式2-3（６月以降分）'!AK18</f>
        <v>685995</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令和６年度中に満たす</v>
      </c>
      <c r="AP18" s="1502" t="str">
        <f>IF('別紙様式2-3（６月以降分）'!AP18="","",'別紙様式2-3（６月以降分）'!AP18)</f>
        <v/>
      </c>
      <c r="AQ18" s="1403" t="str">
        <f>IF('別紙様式2-3（６月以降分）'!AQ18="","",'別紙様式2-3（６月以降分）'!AQ18)</f>
        <v>令和６年度中に満たす</v>
      </c>
      <c r="AR18" s="1583" t="str">
        <f>IF('別紙様式2-3（６月以降分）'!AR18="","",'別紙様式2-3（６月以降分）'!AR18)</f>
        <v/>
      </c>
      <c r="AS18" s="153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3"/>
      <c r="AW18" s="664" t="str">
        <f>IF('別紙様式2-2（４・５月分）'!O17="","",'別紙様式2-2（４・５月分）'!O17)</f>
        <v>処遇加算Ⅱ</v>
      </c>
      <c r="AX18" s="1507">
        <f>IF(SUM('別紙様式2-2（４・５月分）'!P17:P19)=0,"",SUM('別紙様式2-2（４・５月分）'!P17:P19))</f>
        <v>0.14200000000000002</v>
      </c>
      <c r="AY18" s="1589" t="str">
        <f>IFERROR(VLOOKUP(K18,【参考】数式用!$AJ$2:$AK$24,2,FALSE),"")</f>
        <v>訪問型サービス_総合事業</v>
      </c>
      <c r="AZ18" s="596"/>
      <c r="BE18" s="440"/>
      <c r="BF18" s="1493" t="str">
        <f>G18</f>
        <v>千代田区・中央区・港区</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86"/>
      <c r="AV19" s="1493"/>
      <c r="AW19" s="1518" t="str">
        <f>IF('別紙様式2-2（４・５月分）'!O18="","",'別紙様式2-2（４・５月分）'!O18)</f>
        <v>特定加算Ⅱ</v>
      </c>
      <c r="AX19" s="1507"/>
      <c r="AY19" s="1589"/>
      <c r="AZ19" s="533"/>
      <c r="BE19" s="440"/>
      <c r="BF19" s="1493" t="str">
        <f>G18</f>
        <v>千代田区・中央区・港区</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2196</v>
      </c>
      <c r="Q20" s="1504" t="str">
        <f>IFERROR(VLOOKUP('別紙様式2-2（４・５月分）'!AR17,【参考】数式用!$AT$5:$AV$22,3,FALSE),"")</f>
        <v xml:space="preserve"> </v>
      </c>
      <c r="R20" s="1423" t="s">
        <v>2207</v>
      </c>
      <c r="S20" s="1394" t="str">
        <f>IFERROR(VLOOKUP(K18,【参考】数式用!$A$5:$AB$27,MATCH(Q20,【参考】数式用!$B$4:$AB$4,0)+1,0),"")</f>
        <v/>
      </c>
      <c r="T20" s="1459" t="s">
        <v>2285</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54"/>
      <c r="AV20" s="1493" t="str">
        <f t="shared" ref="AV20" si="2">IF(OR(AB18&lt;&gt;7,AD18&lt;&gt;3),"V列に色付け","")</f>
        <v/>
      </c>
      <c r="AW20" s="1518"/>
      <c r="AX20" s="1507"/>
      <c r="AY20" s="683"/>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千代田区・中央区・港区</v>
      </c>
      <c r="BG20" s="1493"/>
      <c r="BH20" s="1493"/>
    </row>
    <row r="21" spans="1:60"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3"/>
      <c r="AW21" s="664" t="str">
        <f>IF('別紙様式2-2（４・５月分）'!O19="","",'別紙様式2-2（４・５月分）'!O19)</f>
        <v>ベア加算なし</v>
      </c>
      <c r="AX21" s="1507"/>
      <c r="AY21" s="685"/>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千代田区・中央区・港区</v>
      </c>
      <c r="BG21" s="1493"/>
      <c r="BH21" s="1493"/>
    </row>
    <row r="22" spans="1:60"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2210</v>
      </c>
      <c r="U22" s="1562" t="str">
        <f>IF('別紙様式2-3（６月以降分）'!U22="","",'別紙様式2-3（６月以降分）'!U22)</f>
        <v>新加算Ⅳ</v>
      </c>
      <c r="V22" s="1457">
        <f>IFERROR(VLOOKUP(K22,【参考】数式用!$A$5:$AB$27,MATCH(U22,【参考】数式用!$B$4:$AB$4,0)+1,0),"")</f>
        <v>6.3999999999999987E-2</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2188</v>
      </c>
      <c r="AF22" s="1354" t="s">
        <v>24</v>
      </c>
      <c r="AG22" s="1354">
        <f>IF(X22&gt;=1,(AB22*12+AD22)-(X22*12+Z22)+1,"")</f>
        <v>10</v>
      </c>
      <c r="AH22" s="1360" t="s">
        <v>38</v>
      </c>
      <c r="AI22" s="1481">
        <f>'別紙様式2-3（６月以降分）'!AI22</f>
        <v>2127680</v>
      </c>
      <c r="AJ22" s="1542">
        <f>'別紙様式2-3（６月以降分）'!AJ22</f>
        <v>332450</v>
      </c>
      <c r="AK22" s="1538">
        <f>'別紙様式2-3（６月以降分）'!AK22</f>
        <v>1063840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3"/>
      <c r="AW22" s="664" t="str">
        <f>IF('別紙様式2-2（４・５月分）'!O20="","",'別紙様式2-2（４・５月分）'!O20)</f>
        <v>処遇加算Ⅱ</v>
      </c>
      <c r="AX22" s="1507">
        <f>IF(SUM('別紙様式2-2（４・５月分）'!P20:P22)=0,"",SUM('別紙様式2-2（４・５月分）'!P20:P22))</f>
        <v>5.3999999999999992E-2</v>
      </c>
      <c r="AY22" s="1590" t="str">
        <f>IFERROR(VLOOKUP(K22,【参考】数式用!$AJ$2:$AK$24,2,FALSE),"")</f>
        <v>通所介護</v>
      </c>
      <c r="AZ22" s="596"/>
      <c r="BE22" s="440"/>
      <c r="BF22" s="1493" t="str">
        <f>G22</f>
        <v>東京都</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86"/>
      <c r="AV23" s="1493"/>
      <c r="AW23" s="1518" t="str">
        <f>IF('別紙様式2-2（４・５月分）'!O21="","",'別紙様式2-2（４・５月分）'!O21)</f>
        <v>特定加算なし</v>
      </c>
      <c r="AX23" s="1507"/>
      <c r="AY23" s="1589"/>
      <c r="AZ23" s="533"/>
      <c r="BE23" s="440"/>
      <c r="BF23" s="1493" t="str">
        <f>G22</f>
        <v>東京都</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2196</v>
      </c>
      <c r="Q24" s="1504" t="str">
        <f>IFERROR(VLOOKUP('別紙様式2-2（４・５月分）'!AR20,【参考】数式用!$AT$5:$AV$22,3,FALSE),"")</f>
        <v xml:space="preserve"> </v>
      </c>
      <c r="R24" s="1388" t="s">
        <v>2207</v>
      </c>
      <c r="S24" s="1396" t="str">
        <f>IFERROR(VLOOKUP(K22,【参考】数式用!$A$5:$AB$27,MATCH(Q24,【参考】数式用!$B$4:$AB$4,0)+1,0),"")</f>
        <v/>
      </c>
      <c r="T24" s="1459" t="s">
        <v>2285</v>
      </c>
      <c r="U24" s="1569"/>
      <c r="V24" s="1463" t="str">
        <f>IFERROR(VLOOKUP(K22,【参考】数式用!$A$5:$AB$27,MATCH(U24,【参考】数式用!$B$4:$AB$4,0)+1,0),"")</f>
        <v/>
      </c>
      <c r="W24" s="1465" t="s">
        <v>19</v>
      </c>
      <c r="X24" s="1564"/>
      <c r="Y24" s="1407" t="s">
        <v>10</v>
      </c>
      <c r="Z24" s="1564"/>
      <c r="AA24" s="1407" t="s">
        <v>45</v>
      </c>
      <c r="AB24" s="1564"/>
      <c r="AC24" s="1407" t="s">
        <v>10</v>
      </c>
      <c r="AD24" s="1564"/>
      <c r="AE24" s="1407" t="s">
        <v>2188</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54"/>
      <c r="AV24" s="1493" t="str">
        <f t="shared" ref="AV24" si="6">IF(OR(AB22&lt;&gt;7,AD22&lt;&gt;3),"V列に色付け","")</f>
        <v/>
      </c>
      <c r="AW24" s="1518"/>
      <c r="AX24" s="1507"/>
      <c r="AY24" s="683"/>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東京都</v>
      </c>
      <c r="BG24" s="1493"/>
      <c r="BH24" s="1493"/>
    </row>
    <row r="25" spans="1:60"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3"/>
      <c r="AW25" s="664" t="str">
        <f>IF('別紙様式2-2（４・５月分）'!O22="","",'別紙様式2-2（４・５月分）'!O22)</f>
        <v>ベア加算</v>
      </c>
      <c r="AX25" s="1507"/>
      <c r="AY25" s="685"/>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東京都</v>
      </c>
      <c r="BG25" s="1493"/>
      <c r="BH25" s="1493"/>
    </row>
    <row r="26" spans="1:60"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2210</v>
      </c>
      <c r="U26" s="1562" t="str">
        <f>IF('別紙様式2-3（６月以降分）'!U26="","",'別紙様式2-3（６月以降分）'!U26)</f>
        <v>新加算Ⅴ（14）</v>
      </c>
      <c r="V26" s="1457">
        <f>IFERROR(VLOOKUP(K26,【参考】数式用!$A$5:$AB$27,MATCH(U26,【参考】数式用!$B$4:$AB$4,0)+1,0),"")</f>
        <v>5.6000000000000001E-2</v>
      </c>
      <c r="W26" s="1350" t="s">
        <v>19</v>
      </c>
      <c r="X26" s="1534">
        <f>'別紙様式2-3（６月以降分）'!X26</f>
        <v>6</v>
      </c>
      <c r="Y26" s="1354" t="s">
        <v>10</v>
      </c>
      <c r="Z26" s="1534">
        <f>'別紙様式2-3（６月以降分）'!Z26</f>
        <v>6</v>
      </c>
      <c r="AA26" s="1354" t="s">
        <v>45</v>
      </c>
      <c r="AB26" s="1534">
        <f>'別紙様式2-3（６月以降分）'!AB26</f>
        <v>6</v>
      </c>
      <c r="AC26" s="1354" t="s">
        <v>10</v>
      </c>
      <c r="AD26" s="1534">
        <f>'別紙様式2-3（６月以降分）'!AD26</f>
        <v>9</v>
      </c>
      <c r="AE26" s="1354" t="s">
        <v>2188</v>
      </c>
      <c r="AF26" s="1354" t="s">
        <v>24</v>
      </c>
      <c r="AG26" s="1354">
        <f>IF(X26&gt;=1,(AB26*12+AD26)-(X26*12+Z26)+1,"")</f>
        <v>4</v>
      </c>
      <c r="AH26" s="1360" t="s">
        <v>38</v>
      </c>
      <c r="AI26" s="1481">
        <f>'別紙様式2-3（６月以降分）'!AI26</f>
        <v>857808</v>
      </c>
      <c r="AJ26" s="1542">
        <f>'別紙様式2-3（６月以降分）'!AJ26</f>
        <v>229768</v>
      </c>
      <c r="AK26" s="1538">
        <f>'別紙様式2-3（６月以降分）'!AK26</f>
        <v>811854</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3"/>
      <c r="AW26" s="664" t="str">
        <f>IF('別紙様式2-2（４・５月分）'!O23="","",'別紙様式2-2（４・５月分）'!O23)</f>
        <v>処遇加算Ⅲ</v>
      </c>
      <c r="AX26" s="1507">
        <f>IF(SUM('別紙様式2-2（４・５月分）'!P23:P25)=0,"",SUM('別紙様式2-2（４・５月分）'!P23:P25))</f>
        <v>4.1000000000000002E-2</v>
      </c>
      <c r="AY26" s="1589" t="str">
        <f>IFERROR(VLOOKUP(K26,【参考】数式用!$AJ$2:$AK$24,2,FALSE),"")</f>
        <v>介護予防_小規模多機能型居宅介護</v>
      </c>
      <c r="AZ26" s="596"/>
      <c r="BE26" s="440"/>
      <c r="BF26" s="1493" t="str">
        <f>G26</f>
        <v>中央区</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86"/>
      <c r="AV27" s="1493"/>
      <c r="AW27" s="1518" t="str">
        <f>IF('別紙様式2-2（４・５月分）'!O24="","",'別紙様式2-2（４・５月分）'!O24)</f>
        <v>特定加算なし</v>
      </c>
      <c r="AX27" s="1507"/>
      <c r="AY27" s="1589"/>
      <c r="AZ27" s="533"/>
      <c r="BE27" s="440"/>
      <c r="BF27" s="1493" t="str">
        <f>G26</f>
        <v>中央区</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2285</v>
      </c>
      <c r="U28" s="1569" t="s">
        <v>2116</v>
      </c>
      <c r="V28" s="1463">
        <f>IFERROR(VLOOKUP(K26,【参考】数式用!$A$5:$AB$27,MATCH(U28,【参考】数式用!$B$4:$AB$4,0)+1,0),"")</f>
        <v>0.106</v>
      </c>
      <c r="W28" s="1465" t="s">
        <v>19</v>
      </c>
      <c r="X28" s="1564">
        <v>6</v>
      </c>
      <c r="Y28" s="1407" t="s">
        <v>10</v>
      </c>
      <c r="Z28" s="1564">
        <v>10</v>
      </c>
      <c r="AA28" s="1407" t="s">
        <v>45</v>
      </c>
      <c r="AB28" s="1564">
        <v>7</v>
      </c>
      <c r="AC28" s="1407" t="s">
        <v>10</v>
      </c>
      <c r="AD28" s="1564">
        <v>3</v>
      </c>
      <c r="AE28" s="1407" t="s">
        <v>2188</v>
      </c>
      <c r="AF28" s="1407" t="s">
        <v>24</v>
      </c>
      <c r="AG28" s="1407">
        <f>IF(X28&gt;=1,(AB28*12+AD28)-(X28*12+Z28)+1,"")</f>
        <v>6</v>
      </c>
      <c r="AH28" s="1409" t="s">
        <v>38</v>
      </c>
      <c r="AI28" s="1411">
        <f>IFERROR(ROUNDDOWN(ROUND(L26*V28,0)*M26,0)*AG28,"")</f>
        <v>2435562</v>
      </c>
      <c r="AJ28" s="1577">
        <f>IFERROR(ROUNDDOWN(ROUND((L26*(V28-AX26)),0)*M26,0)*AG28,"")</f>
        <v>1493502</v>
      </c>
      <c r="AK28" s="1494">
        <f>IFERROR(ROUNDDOWN(ROUNDDOWN(ROUND(L26*VLOOKUP(K26,【参考】数式用!$A$5:$AB$27,MATCH("新加算Ⅳ",【参考】数式用!$B$4:$AB$4,0)+1,0),0)*M26,0)*AG28*0.5,0),"")</f>
        <v>1217781</v>
      </c>
      <c r="AL28" s="1579"/>
      <c r="AM28" s="1581">
        <f>IFERROR(IF('別紙様式2-2（４・５月分）'!Q25="ベア加算","", IF(OR(U28="新加算Ⅰ",U28="新加算Ⅱ",U28="新加算Ⅲ",U28="新加算Ⅳ"),ROUNDDOWN(ROUND(L26*VLOOKUP(K26,【参考】数式用!$A$5:$I$27,MATCH("ベア加算",【参考】数式用!$B$4:$I$4,0)+1,0),0)*M26,0)*AG28,"")),"")</f>
        <v>390606</v>
      </c>
      <c r="AN28" s="1548" t="s">
        <v>165</v>
      </c>
      <c r="AO28" s="1554" t="s">
        <v>2197</v>
      </c>
      <c r="AP28" s="1552"/>
      <c r="AQ28" s="1554"/>
      <c r="AR28" s="1556"/>
      <c r="AS28" s="1558"/>
      <c r="AT28" s="1532"/>
      <c r="AU28" s="554"/>
      <c r="AV28" s="1493" t="str">
        <f t="shared" ref="AV28" si="10">IF(OR(AB26&lt;&gt;7,AD26&lt;&gt;3),"V列に色付け","")</f>
        <v>V列に色付け</v>
      </c>
      <c r="AW28" s="1518"/>
      <c r="AX28" s="1507"/>
      <c r="AY28" s="683"/>
      <c r="AZ28" s="1321" t="str">
        <f>IF(AM28&lt;&gt;"",IF(AN28="○","入力済","未入力"),"")</f>
        <v>入力済</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中央区</v>
      </c>
      <c r="BG28" s="1493"/>
      <c r="BH28" s="1493"/>
    </row>
    <row r="29" spans="1:60"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3"/>
      <c r="AW29" s="664" t="str">
        <f>IF('別紙様式2-2（４・５月分）'!O25="","",'別紙様式2-2（４・５月分）'!O25)</f>
        <v>ベア加算なし</v>
      </c>
      <c r="AX29" s="1507"/>
      <c r="AY29" s="685"/>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中央区</v>
      </c>
      <c r="BG29" s="1493"/>
      <c r="BH29" s="1493"/>
    </row>
    <row r="30" spans="1:60"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2210</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2188</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3"/>
      <c r="AW30" s="664" t="str">
        <f>IF('別紙様式2-2（４・５月分）'!O26="","",'別紙様式2-2（４・５月分）'!O26)</f>
        <v>処遇加算Ⅱ</v>
      </c>
      <c r="AX30" s="1507">
        <f>IF(SUM('別紙様式2-2（４・５月分）'!P26:P28)=0,"",SUM('別紙様式2-2（４・５月分）'!P26:P28))</f>
        <v>0.06</v>
      </c>
      <c r="AY30" s="1590" t="str">
        <f>IFERROR(VLOOKUP(K30,【参考】数式用!$AJ$2:$AK$24,2,FALSE),"")</f>
        <v>介護老人福祉施設</v>
      </c>
      <c r="AZ30" s="596"/>
      <c r="BE30" s="440"/>
      <c r="BF30" s="1493" t="str">
        <f>G30</f>
        <v>千葉県</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86"/>
      <c r="AV31" s="1493"/>
      <c r="AW31" s="1518" t="str">
        <f>IF('別紙様式2-2（４・５月分）'!O27="","",'別紙様式2-2（４・５月分）'!O27)</f>
        <v/>
      </c>
      <c r="AX31" s="1507"/>
      <c r="AY31" s="1589"/>
      <c r="AZ31" s="533"/>
      <c r="BE31" s="440"/>
      <c r="BF31" s="1493" t="str">
        <f>G30</f>
        <v>千葉県</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2287</v>
      </c>
      <c r="Q32" s="1504" t="str">
        <f>IFERROR(VLOOKUP('別紙様式2-2（４・５月分）'!AR26,【参考】数式用!$AT$5:$AV$22,3,FALSE),"")</f>
        <v/>
      </c>
      <c r="R32" s="1388" t="s">
        <v>2207</v>
      </c>
      <c r="S32" s="1396" t="str">
        <f>IFERROR(VLOOKUP(K30,【参考】数式用!$A$5:$AB$27,MATCH(Q32,【参考】数式用!$B$4:$AB$4,0)+1,0),"")</f>
        <v/>
      </c>
      <c r="T32" s="1459" t="s">
        <v>2285</v>
      </c>
      <c r="U32" s="1569"/>
      <c r="V32" s="1463" t="str">
        <f>IFERROR(VLOOKUP(K30,【参考】数式用!$A$5:$AB$27,MATCH(U32,【参考】数式用!$B$4:$AB$4,0)+1,0),"")</f>
        <v/>
      </c>
      <c r="W32" s="1465" t="s">
        <v>19</v>
      </c>
      <c r="X32" s="1564"/>
      <c r="Y32" s="1407" t="s">
        <v>10</v>
      </c>
      <c r="Z32" s="1564"/>
      <c r="AA32" s="1407" t="s">
        <v>45</v>
      </c>
      <c r="AB32" s="1564"/>
      <c r="AC32" s="1407" t="s">
        <v>10</v>
      </c>
      <c r="AD32" s="1564"/>
      <c r="AE32" s="1407" t="s">
        <v>2188</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54"/>
      <c r="AV32" s="1493" t="str">
        <f t="shared" ref="AV32" si="15">IF(OR(AB30&lt;&gt;7,AD30&lt;&gt;3),"V列に色付け","")</f>
        <v/>
      </c>
      <c r="AW32" s="1518"/>
      <c r="AX32" s="1507"/>
      <c r="AY32" s="683"/>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千葉県</v>
      </c>
      <c r="BG32" s="1493"/>
      <c r="BH32" s="1493"/>
    </row>
    <row r="33" spans="1:60"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3"/>
      <c r="AW33" s="664" t="str">
        <f>IF('別紙様式2-2（４・５月分）'!O28="","",'別紙様式2-2（４・５月分）'!O28)</f>
        <v/>
      </c>
      <c r="AX33" s="1507"/>
      <c r="AY33" s="685"/>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千葉県</v>
      </c>
      <c r="BG33" s="1493"/>
      <c r="BH33" s="1493"/>
    </row>
    <row r="34" spans="1:60"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451">
        <f>IF(基本情報入力シート!AB59="","",基本情報入力シート!AB59)</f>
        <v>1935000</v>
      </c>
      <c r="M34" s="1453">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2210</v>
      </c>
      <c r="U34" s="1562" t="str">
        <f>IF('別紙様式2-3（６月以降分）'!U34="","",'別紙様式2-3（６月以降分）'!U34)</f>
        <v>新加算Ⅱ</v>
      </c>
      <c r="V34" s="1457">
        <f>IFERROR(VLOOKUP(K34,【参考】数式用!$A$5:$AB$27,MATCH(U34,【参考】数式用!$B$4:$AB$4,0)+1,0),"")</f>
        <v>0.13600000000000001</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2188</v>
      </c>
      <c r="AF34" s="1354" t="s">
        <v>24</v>
      </c>
      <c r="AG34" s="1354">
        <f>IF(X34&gt;=1,(AB34*12+AD34)-(X34*12+Z34)+1,"")</f>
        <v>10</v>
      </c>
      <c r="AH34" s="1360" t="s">
        <v>38</v>
      </c>
      <c r="AI34" s="1481">
        <f>'別紙様式2-3（６月以降分）'!AI34</f>
        <v>28105480</v>
      </c>
      <c r="AJ34" s="1542">
        <f>'別紙様式2-3（６月以降分）'!AJ34</f>
        <v>10952870</v>
      </c>
      <c r="AK34" s="1538">
        <f>'別紙様式2-3（６月以降分）'!AK34</f>
        <v>9299610</v>
      </c>
      <c r="AL34" s="1540" t="str">
        <f>IF('別紙様式2-3（６月以降分）'!AL34="","",'別紙様式2-3（６月以降分）'!AL34)</f>
        <v/>
      </c>
      <c r="AM34" s="1571">
        <f>'別紙様式2-3（６月以降分）'!AM34</f>
        <v>3306520</v>
      </c>
      <c r="AN34" s="1573" t="str">
        <f>IF('別紙様式2-3（６月以降分）'!AN34="","",'別紙様式2-3（６月以降分）'!AN34)</f>
        <v>○</v>
      </c>
      <c r="AO34" s="1403" t="str">
        <f>IF('別紙様式2-3（６月以降分）'!AO34="","",'別紙様式2-3（６月以降分）'!AO34)</f>
        <v>○</v>
      </c>
      <c r="AP34" s="1502" t="str">
        <f>IF('別紙様式2-3（６月以降分）'!AP34="","",'別紙様式2-3（６月以降分）'!AP34)</f>
        <v/>
      </c>
      <c r="AQ34" s="1403" t="str">
        <f>IF('別紙様式2-3（６月以降分）'!AQ34="","",'別紙様式2-3（６月以降分）'!AQ34)</f>
        <v>令和６年度中に満たす</v>
      </c>
      <c r="AR34" s="1583">
        <f>IF('別紙様式2-3（６月以降分）'!AR34="","",'別紙様式2-3（６月以降分）'!AR34)</f>
        <v>1</v>
      </c>
      <c r="AS34" s="1536"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3"/>
      <c r="AW34" s="664" t="str">
        <f>IF('別紙様式2-2（４・５月分）'!O29="","",'別紙様式2-2（４・５月分）'!O29)</f>
        <v>処遇加算Ⅱ</v>
      </c>
      <c r="AX34" s="1507">
        <f>IF(SUM('別紙様式2-2（４・５月分）'!P29:P31)=0,"",SUM('別紙様式2-2（４・５月分）'!P29:P31))</f>
        <v>8.299999999999999E-2</v>
      </c>
      <c r="AY34" s="1589" t="str">
        <f>IFERROR(VLOOKUP(K34,【参考】数式用!$AJ$2:$AK$24,2,FALSE),"")</f>
        <v>介護老人福祉施設</v>
      </c>
      <c r="AZ34" s="596"/>
      <c r="BE34" s="440"/>
      <c r="BF34" s="1493" t="str">
        <f>G34</f>
        <v>千葉県</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特定加算Ⅱ</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86"/>
      <c r="AV35" s="1493"/>
      <c r="AW35" s="1518" t="str">
        <f>IF('別紙様式2-2（４・５月分）'!O30="","",'別紙様式2-2（４・５月分）'!O30)</f>
        <v>特定加算Ⅱ</v>
      </c>
      <c r="AX35" s="1507"/>
      <c r="AY35" s="1589"/>
      <c r="AZ35" s="533"/>
      <c r="BE35" s="440"/>
      <c r="BF35" s="1493" t="str">
        <f>G34</f>
        <v>千葉県</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2196</v>
      </c>
      <c r="Q36" s="1504" t="str">
        <f>IFERROR(VLOOKUP('別紙様式2-2（４・５月分）'!AR29,【参考】数式用!$AT$5:$AV$22,3,FALSE),"")</f>
        <v xml:space="preserve"> </v>
      </c>
      <c r="R36" s="1388" t="s">
        <v>2207</v>
      </c>
      <c r="S36" s="1394" t="str">
        <f>IFERROR(VLOOKUP(K34,【参考】数式用!$A$5:$AB$27,MATCH(Q36,【参考】数式用!$B$4:$AB$4,0)+1,0),"")</f>
        <v/>
      </c>
      <c r="T36" s="1459" t="s">
        <v>2285</v>
      </c>
      <c r="U36" s="1569"/>
      <c r="V36" s="1463" t="str">
        <f>IFERROR(VLOOKUP(K34,【参考】数式用!$A$5:$AB$27,MATCH(U36,【参考】数式用!$B$4:$AB$4,0)+1,0),"")</f>
        <v/>
      </c>
      <c r="W36" s="1465" t="s">
        <v>19</v>
      </c>
      <c r="X36" s="1564"/>
      <c r="Y36" s="1407" t="s">
        <v>10</v>
      </c>
      <c r="Z36" s="1564"/>
      <c r="AA36" s="1407" t="s">
        <v>45</v>
      </c>
      <c r="AB36" s="1564"/>
      <c r="AC36" s="1407" t="s">
        <v>10</v>
      </c>
      <c r="AD36" s="1564"/>
      <c r="AE36" s="1407" t="s">
        <v>2188</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54"/>
      <c r="AV36" s="1493" t="str">
        <f t="shared" ref="AV36" si="20">IF(OR(AB34&lt;&gt;7,AD34&lt;&gt;3),"V列に色付け","")</f>
        <v/>
      </c>
      <c r="AW36" s="1518"/>
      <c r="AX36" s="1507"/>
      <c r="AY36" s="683"/>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千葉県</v>
      </c>
      <c r="BG36" s="1493"/>
      <c r="BH36" s="1493"/>
    </row>
    <row r="37" spans="1:60" ht="30" customHeight="1" thickBot="1">
      <c r="A37" s="1227"/>
      <c r="B37" s="1376"/>
      <c r="C37" s="1397"/>
      <c r="D37" s="1377"/>
      <c r="E37" s="1377"/>
      <c r="F37" s="1378"/>
      <c r="G37" s="1267"/>
      <c r="H37" s="1267"/>
      <c r="I37" s="1267"/>
      <c r="J37" s="1373"/>
      <c r="K37" s="1267"/>
      <c r="L37" s="1452"/>
      <c r="M37" s="1454"/>
      <c r="N37" s="662" t="str">
        <f>IF('別紙様式2-2（４・５月分）'!Q31="","",'別紙様式2-2（４・５月分）'!Q31)</f>
        <v>ベア加算なし</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3"/>
      <c r="AW37" s="664" t="str">
        <f>IF('別紙様式2-2（４・５月分）'!O31="","",'別紙様式2-2（４・５月分）'!O31)</f>
        <v>ベア加算なし</v>
      </c>
      <c r="AX37" s="1507"/>
      <c r="AY37" s="685"/>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千葉県</v>
      </c>
      <c r="BG37" s="1493"/>
      <c r="BH37" s="1493"/>
    </row>
    <row r="38" spans="1:60"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450">
        <f>IF(基本情報入力シート!AB60="","",基本情報入力シート!AB60)</f>
        <v>237000</v>
      </c>
      <c r="M38" s="1447">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2210</v>
      </c>
      <c r="U38" s="1562" t="str">
        <f>IF('別紙様式2-3（６月以降分）'!U38="","",'別紙様式2-3（６月以降分）'!U38)</f>
        <v>新加算Ⅱ</v>
      </c>
      <c r="V38" s="1457">
        <f>IFERROR(VLOOKUP(K38,【参考】数式用!$A$5:$AB$27,MATCH(U38,【参考】数式用!$B$4:$AB$4,0)+1,0),"")</f>
        <v>0.13600000000000001</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2188</v>
      </c>
      <c r="AF38" s="1354" t="s">
        <v>24</v>
      </c>
      <c r="AG38" s="1354">
        <f>IF(X38&gt;=1,(AB38*12+AD38)-(X38*12+Z38)+1,"")</f>
        <v>10</v>
      </c>
      <c r="AH38" s="1360" t="s">
        <v>38</v>
      </c>
      <c r="AI38" s="1481">
        <f>'別紙様式2-3（６月以降分）'!AI38</f>
        <v>3490720</v>
      </c>
      <c r="AJ38" s="1542">
        <f>'別紙様式2-3（６月以降分）'!AJ38</f>
        <v>2643710</v>
      </c>
      <c r="AK38" s="1538">
        <f>'別紙様式2-3（６月以降分）'!AK38</f>
        <v>1155015</v>
      </c>
      <c r="AL38" s="1540" t="str">
        <f>IF('別紙様式2-3（６月以降分）'!AL38="","",'別紙様式2-3（６月以降分）'!AL38)</f>
        <v/>
      </c>
      <c r="AM38" s="1571">
        <f>'別紙様式2-3（６月以降分）'!AM38</f>
        <v>410670</v>
      </c>
      <c r="AN38" s="1573" t="str">
        <f>IF('別紙様式2-3（６月以降分）'!AN38="","",'別紙様式2-3（６月以降分）'!AN38)</f>
        <v>○</v>
      </c>
      <c r="AO38" s="1403" t="str">
        <f>IF('別紙様式2-3（６月以降分）'!AO38="","",'別紙様式2-3（６月以降分）'!AO38)</f>
        <v>令和６年度中に満たす</v>
      </c>
      <c r="AP38" s="1502" t="str">
        <f>IF('別紙様式2-3（６月以降分）'!AP38="","",'別紙様式2-3（６月以降分）'!AP38)</f>
        <v/>
      </c>
      <c r="AQ38" s="1403" t="str">
        <f>IF('別紙様式2-3（６月以降分）'!AQ38="","",'別紙様式2-3（６月以降分）'!AQ38)</f>
        <v>令和６年度中に満たす</v>
      </c>
      <c r="AR38" s="1583" t="str">
        <f>IF('別紙様式2-3（６月以降分）'!AR38="","",'別紙様式2-3（６月以降分）'!AR38)</f>
        <v/>
      </c>
      <c r="AS38" s="1536"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3"/>
      <c r="AW38" s="664" t="str">
        <f>IF('別紙様式2-2（４・５月分）'!O32="","",'別紙様式2-2（４・５月分）'!O32)</f>
        <v>処遇加算Ⅲ</v>
      </c>
      <c r="AX38" s="1507">
        <f>IF(SUM('別紙様式2-2（４・５月分）'!P32:P34)=0,"",SUM('別紙様式2-2（４・５月分）'!P32:P34))</f>
        <v>3.3000000000000002E-2</v>
      </c>
      <c r="AY38" s="1590" t="str">
        <f>IFERROR(VLOOKUP(K38,【参考】数式用!$AJ$2:$AK$24,2,FALSE),"")</f>
        <v>介護予防_短期入所生活介護</v>
      </c>
      <c r="AZ38" s="596"/>
      <c r="BE38" s="440"/>
      <c r="BF38" s="1493" t="str">
        <f>G38</f>
        <v>千葉県</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特定加算Ⅱ</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86"/>
      <c r="AV39" s="1493"/>
      <c r="AW39" s="1518" t="str">
        <f>IF('別紙様式2-2（４・５月分）'!O33="","",'別紙様式2-2（４・５月分）'!O33)</f>
        <v>特定加算なし</v>
      </c>
      <c r="AX39" s="1507"/>
      <c r="AY39" s="1589"/>
      <c r="AZ39" s="533"/>
      <c r="BE39" s="440"/>
      <c r="BF39" s="1493" t="str">
        <f>G38</f>
        <v>千葉県</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2196</v>
      </c>
      <c r="Q40" s="1504" t="str">
        <f>IFERROR(VLOOKUP('別紙様式2-2（４・５月分）'!AR32,【参考】数式用!$AT$5:$AV$22,3,FALSE),"")</f>
        <v xml:space="preserve"> </v>
      </c>
      <c r="R40" s="1388" t="s">
        <v>2207</v>
      </c>
      <c r="S40" s="1396" t="str">
        <f>IFERROR(VLOOKUP(K38,【参考】数式用!$A$5:$AB$27,MATCH(Q40,【参考】数式用!$B$4:$AB$4,0)+1,0),"")</f>
        <v/>
      </c>
      <c r="T40" s="1459" t="s">
        <v>2285</v>
      </c>
      <c r="U40" s="1569"/>
      <c r="V40" s="1463" t="str">
        <f>IFERROR(VLOOKUP(K38,【参考】数式用!$A$5:$AB$27,MATCH(U40,【参考】数式用!$B$4:$AB$4,0)+1,0),"")</f>
        <v/>
      </c>
      <c r="W40" s="1465" t="s">
        <v>19</v>
      </c>
      <c r="X40" s="1564"/>
      <c r="Y40" s="1407" t="s">
        <v>10</v>
      </c>
      <c r="Z40" s="1564"/>
      <c r="AA40" s="1407" t="s">
        <v>45</v>
      </c>
      <c r="AB40" s="1564"/>
      <c r="AC40" s="1407" t="s">
        <v>10</v>
      </c>
      <c r="AD40" s="1564"/>
      <c r="AE40" s="1407" t="s">
        <v>2188</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54"/>
      <c r="AV40" s="1493" t="str">
        <f t="shared" ref="AV40" si="25">IF(OR(AB38&lt;&gt;7,AD38&lt;&gt;3),"V列に色付け","")</f>
        <v/>
      </c>
      <c r="AW40" s="1518"/>
      <c r="AX40" s="1507"/>
      <c r="AY40" s="683"/>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千葉県</v>
      </c>
      <c r="BG40" s="1493"/>
      <c r="BH40" s="1493"/>
    </row>
    <row r="41" spans="1:60" ht="30" customHeight="1" thickBot="1">
      <c r="A41" s="1227"/>
      <c r="B41" s="1376"/>
      <c r="C41" s="1377"/>
      <c r="D41" s="1377"/>
      <c r="E41" s="1377"/>
      <c r="F41" s="1378"/>
      <c r="G41" s="1267"/>
      <c r="H41" s="1267"/>
      <c r="I41" s="1267"/>
      <c r="J41" s="1373"/>
      <c r="K41" s="1267"/>
      <c r="L41" s="1452"/>
      <c r="M41" s="1449"/>
      <c r="N41" s="662" t="str">
        <f>IF('別紙様式2-2（４・５月分）'!Q34="","",'別紙様式2-2（４・５月分）'!Q34)</f>
        <v>ベア加算なし</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3"/>
      <c r="AW41" s="664" t="str">
        <f>IF('別紙様式2-2（４・５月分）'!O34="","",'別紙様式2-2（４・５月分）'!O34)</f>
        <v>ベア加算なし</v>
      </c>
      <c r="AX41" s="1507"/>
      <c r="AY41" s="685"/>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千葉県</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2275</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2188</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3"/>
      <c r="AW42" s="664" t="str">
        <f>IF('別紙様式2-2（４・５月分）'!O35="","",'別紙様式2-2（４・５月分）'!O35)</f>
        <v/>
      </c>
      <c r="AX42" s="1507" t="str">
        <f>IF(SUM('別紙様式2-2（４・５月分）'!P35:P37)=0,"",SUM('別紙様式2-2（４・５月分）'!P35:P37))</f>
        <v/>
      </c>
      <c r="AY42" s="1589" t="str">
        <f>IFERROR(VLOOKUP(K42,【参考】数式用!$AJ$2:$AK$24,2,FALSE),"")</f>
        <v/>
      </c>
      <c r="AZ42" s="596"/>
      <c r="BE42" s="440"/>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86"/>
      <c r="AV43" s="1493"/>
      <c r="AW43" s="1518" t="str">
        <f>IF('別紙様式2-2（４・５月分）'!O36="","",'別紙様式2-2（４・５月分）'!O36)</f>
        <v/>
      </c>
      <c r="AX43" s="1507"/>
      <c r="AY43" s="1589"/>
      <c r="AZ43" s="533"/>
      <c r="BE43" s="440"/>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2196</v>
      </c>
      <c r="Q44" s="1504" t="str">
        <f>IFERROR(VLOOKUP('別紙様式2-2（４・５月分）'!AR35,【参考】数式用!$AT$5:$AV$22,3,FALSE),"")</f>
        <v/>
      </c>
      <c r="R44" s="1388" t="s">
        <v>2207</v>
      </c>
      <c r="S44" s="1394" t="str">
        <f>IFERROR(VLOOKUP(K42,【参考】数式用!$A$5:$AB$27,MATCH(Q44,【参考】数式用!$B$4:$AB$4,0)+1,0),"")</f>
        <v/>
      </c>
      <c r="T44" s="1459" t="s">
        <v>2285</v>
      </c>
      <c r="U44" s="1569"/>
      <c r="V44" s="1463" t="str">
        <f>IFERROR(VLOOKUP(K42,【参考】数式用!$A$5:$AB$27,MATCH(U44,【参考】数式用!$B$4:$AB$4,0)+1,0),"")</f>
        <v/>
      </c>
      <c r="W44" s="1465" t="s">
        <v>19</v>
      </c>
      <c r="X44" s="1564"/>
      <c r="Y44" s="1407" t="s">
        <v>10</v>
      </c>
      <c r="Z44" s="1564"/>
      <c r="AA44" s="1407" t="s">
        <v>45</v>
      </c>
      <c r="AB44" s="1564"/>
      <c r="AC44" s="1407" t="s">
        <v>10</v>
      </c>
      <c r="AD44" s="1564"/>
      <c r="AE44" s="1407" t="s">
        <v>2188</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54"/>
      <c r="AV44" s="1493" t="str">
        <f t="shared" ref="AV44" si="30">IF(OR(AB42&lt;&gt;7,AD42&lt;&gt;3),"V列に色付け","")</f>
        <v/>
      </c>
      <c r="AW44" s="1518"/>
      <c r="AX44" s="1507"/>
      <c r="AY44" s="683"/>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62"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3"/>
      <c r="AW45" s="664" t="str">
        <f>IF('別紙様式2-2（４・５月分）'!O37="","",'別紙様式2-2（４・５月分）'!O37)</f>
        <v/>
      </c>
      <c r="AX45" s="1507"/>
      <c r="AY45" s="685"/>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2275</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2188</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3"/>
      <c r="AW46" s="664" t="str">
        <f>IF('別紙様式2-2（４・５月分）'!O38="","",'別紙様式2-2（４・５月分）'!O38)</f>
        <v/>
      </c>
      <c r="AX46" s="1507" t="str">
        <f>IF(SUM('別紙様式2-2（４・５月分）'!P38:P40)=0,"",SUM('別紙様式2-2（４・５月分）'!P38:P40))</f>
        <v/>
      </c>
      <c r="AY46" s="1590" t="str">
        <f>IFERROR(VLOOKUP(K46,【参考】数式用!$AJ$2:$AK$24,2,FALSE),"")</f>
        <v/>
      </c>
      <c r="AZ46" s="596"/>
      <c r="BE46" s="440"/>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86"/>
      <c r="AV47" s="1493"/>
      <c r="AW47" s="1518" t="str">
        <f>IF('別紙様式2-2（４・５月分）'!O39="","",'別紙様式2-2（４・５月分）'!O39)</f>
        <v/>
      </c>
      <c r="AX47" s="1507"/>
      <c r="AY47" s="1589"/>
      <c r="AZ47" s="533"/>
      <c r="BE47" s="440"/>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2196</v>
      </c>
      <c r="Q48" s="1504" t="str">
        <f>IFERROR(VLOOKUP('別紙様式2-2（４・５月分）'!AR38,【参考】数式用!$AT$5:$AV$22,3,FALSE),"")</f>
        <v/>
      </c>
      <c r="R48" s="1388" t="s">
        <v>2207</v>
      </c>
      <c r="S48" s="1396" t="str">
        <f>IFERROR(VLOOKUP(K46,【参考】数式用!$A$5:$AB$27,MATCH(Q48,【参考】数式用!$B$4:$AB$4,0)+1,0),"")</f>
        <v/>
      </c>
      <c r="T48" s="1459" t="s">
        <v>2285</v>
      </c>
      <c r="U48" s="1569"/>
      <c r="V48" s="1463" t="str">
        <f>IFERROR(VLOOKUP(K46,【参考】数式用!$A$5:$AB$27,MATCH(U48,【参考】数式用!$B$4:$AB$4,0)+1,0),"")</f>
        <v/>
      </c>
      <c r="W48" s="1465" t="s">
        <v>19</v>
      </c>
      <c r="X48" s="1564"/>
      <c r="Y48" s="1407" t="s">
        <v>10</v>
      </c>
      <c r="Z48" s="1564"/>
      <c r="AA48" s="1407" t="s">
        <v>45</v>
      </c>
      <c r="AB48" s="1564"/>
      <c r="AC48" s="1407" t="s">
        <v>10</v>
      </c>
      <c r="AD48" s="1564"/>
      <c r="AE48" s="1407" t="s">
        <v>2188</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54"/>
      <c r="AV48" s="1493" t="str">
        <f t="shared" ref="AV48" si="35">IF(OR(AB46&lt;&gt;7,AD46&lt;&gt;3),"V列に色付け","")</f>
        <v/>
      </c>
      <c r="AW48" s="1518"/>
      <c r="AX48" s="1507"/>
      <c r="AY48" s="683"/>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62"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3"/>
      <c r="AW49" s="664" t="str">
        <f>IF('別紙様式2-2（４・５月分）'!O40="","",'別紙様式2-2（４・５月分）'!O40)</f>
        <v/>
      </c>
      <c r="AX49" s="1507"/>
      <c r="AY49" s="685"/>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2275</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2188</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3"/>
      <c r="AW50" s="664" t="str">
        <f>IF('別紙様式2-2（４・５月分）'!O41="","",'別紙様式2-2（４・５月分）'!O41)</f>
        <v/>
      </c>
      <c r="AX50" s="1507" t="str">
        <f>IF(SUM('別紙様式2-2（４・５月分）'!P41:P43)=0,"",SUM('別紙様式2-2（４・５月分）'!P41:P43))</f>
        <v/>
      </c>
      <c r="AY50" s="1589" t="str">
        <f>IFERROR(VLOOKUP(K50,【参考】数式用!$AJ$2:$AK$24,2,FALSE),"")</f>
        <v/>
      </c>
      <c r="AZ50" s="596"/>
      <c r="BE50" s="440"/>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86"/>
      <c r="AV51" s="1493"/>
      <c r="AW51" s="1518" t="str">
        <f>IF('別紙様式2-2（４・５月分）'!O42="","",'別紙様式2-2（４・５月分）'!O42)</f>
        <v/>
      </c>
      <c r="AX51" s="1507"/>
      <c r="AY51" s="1589"/>
      <c r="AZ51" s="533"/>
      <c r="BE51" s="440"/>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2196</v>
      </c>
      <c r="Q52" s="1504" t="str">
        <f>IFERROR(VLOOKUP('別紙様式2-2（４・５月分）'!AR41,【参考】数式用!$AT$5:$AV$22,3,FALSE),"")</f>
        <v/>
      </c>
      <c r="R52" s="1388" t="s">
        <v>2207</v>
      </c>
      <c r="S52" s="1394" t="str">
        <f>IFERROR(VLOOKUP(K50,【参考】数式用!$A$5:$AB$27,MATCH(Q52,【参考】数式用!$B$4:$AB$4,0)+1,0),"")</f>
        <v/>
      </c>
      <c r="T52" s="1459" t="s">
        <v>2285</v>
      </c>
      <c r="U52" s="1569"/>
      <c r="V52" s="1463" t="str">
        <f>IFERROR(VLOOKUP(K50,【参考】数式用!$A$5:$AB$27,MATCH(U52,【参考】数式用!$B$4:$AB$4,0)+1,0),"")</f>
        <v/>
      </c>
      <c r="W52" s="1465" t="s">
        <v>19</v>
      </c>
      <c r="X52" s="1564"/>
      <c r="Y52" s="1407" t="s">
        <v>10</v>
      </c>
      <c r="Z52" s="1564"/>
      <c r="AA52" s="1407" t="s">
        <v>45</v>
      </c>
      <c r="AB52" s="1564"/>
      <c r="AC52" s="1407" t="s">
        <v>10</v>
      </c>
      <c r="AD52" s="1564"/>
      <c r="AE52" s="1407" t="s">
        <v>2188</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54"/>
      <c r="AV52" s="1493" t="str">
        <f t="shared" ref="AV52" si="40">IF(OR(AB50&lt;&gt;7,AD50&lt;&gt;3),"V列に色付け","")</f>
        <v/>
      </c>
      <c r="AW52" s="1518"/>
      <c r="AX52" s="1507"/>
      <c r="AY52" s="683"/>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62"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3"/>
      <c r="AW53" s="664" t="str">
        <f>IF('別紙様式2-2（４・５月分）'!O43="","",'別紙様式2-2（４・５月分）'!O43)</f>
        <v/>
      </c>
      <c r="AX53" s="1507"/>
      <c r="AY53" s="685"/>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2275</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2188</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3"/>
      <c r="AW54" s="664" t="str">
        <f>IF('別紙様式2-2（４・５月分）'!O44="","",'別紙様式2-2（４・５月分）'!O44)</f>
        <v/>
      </c>
      <c r="AX54" s="1507" t="str">
        <f>IF(SUM('別紙様式2-2（４・５月分）'!P44:P46)=0,"",SUM('別紙様式2-2（４・５月分）'!P44:P46))</f>
        <v/>
      </c>
      <c r="AY54" s="1590" t="str">
        <f>IFERROR(VLOOKUP(K54,【参考】数式用!$AJ$2:$AK$24,2,FALSE),"")</f>
        <v/>
      </c>
      <c r="AZ54" s="596"/>
      <c r="BE54" s="440"/>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86"/>
      <c r="AV55" s="1493"/>
      <c r="AW55" s="1518" t="str">
        <f>IF('別紙様式2-2（４・５月分）'!O45="","",'別紙様式2-2（４・５月分）'!O45)</f>
        <v/>
      </c>
      <c r="AX55" s="1507"/>
      <c r="AY55" s="1589"/>
      <c r="AZ55" s="533"/>
      <c r="BE55" s="440"/>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2196</v>
      </c>
      <c r="Q56" s="1504" t="str">
        <f>IFERROR(VLOOKUP('別紙様式2-2（４・５月分）'!AR44,【参考】数式用!$AT$5:$AV$22,3,FALSE),"")</f>
        <v/>
      </c>
      <c r="R56" s="1388" t="s">
        <v>2207</v>
      </c>
      <c r="S56" s="1396" t="str">
        <f>IFERROR(VLOOKUP(K54,【参考】数式用!$A$5:$AB$27,MATCH(Q56,【参考】数式用!$B$4:$AB$4,0)+1,0),"")</f>
        <v/>
      </c>
      <c r="T56" s="1459" t="s">
        <v>2285</v>
      </c>
      <c r="U56" s="1569"/>
      <c r="V56" s="1463" t="str">
        <f>IFERROR(VLOOKUP(K54,【参考】数式用!$A$5:$AB$27,MATCH(U56,【参考】数式用!$B$4:$AB$4,0)+1,0),"")</f>
        <v/>
      </c>
      <c r="W56" s="1465" t="s">
        <v>19</v>
      </c>
      <c r="X56" s="1564"/>
      <c r="Y56" s="1407" t="s">
        <v>10</v>
      </c>
      <c r="Z56" s="1564"/>
      <c r="AA56" s="1407" t="s">
        <v>45</v>
      </c>
      <c r="AB56" s="1564"/>
      <c r="AC56" s="1407" t="s">
        <v>10</v>
      </c>
      <c r="AD56" s="1564"/>
      <c r="AE56" s="1407" t="s">
        <v>2188</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54"/>
      <c r="AV56" s="1493" t="str">
        <f t="shared" ref="AV56" si="45">IF(OR(AB54&lt;&gt;7,AD54&lt;&gt;3),"V列に色付け","")</f>
        <v/>
      </c>
      <c r="AW56" s="1518"/>
      <c r="AX56" s="1507"/>
      <c r="AY56" s="683"/>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62"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3"/>
      <c r="AW57" s="664" t="str">
        <f>IF('別紙様式2-2（４・５月分）'!O46="","",'別紙様式2-2（４・５月分）'!O46)</f>
        <v/>
      </c>
      <c r="AX57" s="1507"/>
      <c r="AY57" s="685"/>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2275</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2188</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3"/>
      <c r="AW58" s="664" t="str">
        <f>IF('別紙様式2-2（４・５月分）'!O47="","",'別紙様式2-2（４・５月分）'!O47)</f>
        <v/>
      </c>
      <c r="AX58" s="1507" t="str">
        <f>IF(SUM('別紙様式2-2（４・５月分）'!P47:P49)=0,"",SUM('別紙様式2-2（４・５月分）'!P47:P49))</f>
        <v/>
      </c>
      <c r="AY58" s="1589" t="str">
        <f>IFERROR(VLOOKUP(K58,【参考】数式用!$AJ$2:$AK$24,2,FALSE),"")</f>
        <v/>
      </c>
      <c r="AZ58" s="596"/>
      <c r="BE58" s="440"/>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86"/>
      <c r="AV59" s="1493"/>
      <c r="AW59" s="1518" t="str">
        <f>IF('別紙様式2-2（４・５月分）'!O48="","",'別紙様式2-2（４・５月分）'!O48)</f>
        <v/>
      </c>
      <c r="AX59" s="1507"/>
      <c r="AY59" s="1589"/>
      <c r="AZ59" s="533"/>
      <c r="BE59" s="440"/>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2196</v>
      </c>
      <c r="Q60" s="1504" t="str">
        <f>IFERROR(VLOOKUP('別紙様式2-2（４・５月分）'!AR47,【参考】数式用!$AT$5:$AV$22,3,FALSE),"")</f>
        <v/>
      </c>
      <c r="R60" s="1388" t="s">
        <v>2207</v>
      </c>
      <c r="S60" s="1394" t="str">
        <f>IFERROR(VLOOKUP(K58,【参考】数式用!$A$5:$AB$27,MATCH(Q60,【参考】数式用!$B$4:$AB$4,0)+1,0),"")</f>
        <v/>
      </c>
      <c r="T60" s="1459" t="s">
        <v>2285</v>
      </c>
      <c r="U60" s="1569"/>
      <c r="V60" s="1463" t="str">
        <f>IFERROR(VLOOKUP(K58,【参考】数式用!$A$5:$AB$27,MATCH(U60,【参考】数式用!$B$4:$AB$4,0)+1,0),"")</f>
        <v/>
      </c>
      <c r="W60" s="1465" t="s">
        <v>19</v>
      </c>
      <c r="X60" s="1564"/>
      <c r="Y60" s="1407" t="s">
        <v>10</v>
      </c>
      <c r="Z60" s="1564"/>
      <c r="AA60" s="1407" t="s">
        <v>45</v>
      </c>
      <c r="AB60" s="1564"/>
      <c r="AC60" s="1407" t="s">
        <v>10</v>
      </c>
      <c r="AD60" s="1564"/>
      <c r="AE60" s="1407" t="s">
        <v>2188</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54"/>
      <c r="AV60" s="1493" t="str">
        <f t="shared" ref="AV60" si="50">IF(OR(AB58&lt;&gt;7,AD58&lt;&gt;3),"V列に色付け","")</f>
        <v/>
      </c>
      <c r="AW60" s="1518"/>
      <c r="AX60" s="1507"/>
      <c r="AY60" s="683"/>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62"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3"/>
      <c r="AW61" s="664" t="str">
        <f>IF('別紙様式2-2（４・５月分）'!O49="","",'別紙様式2-2（４・５月分）'!O49)</f>
        <v/>
      </c>
      <c r="AX61" s="1507"/>
      <c r="AY61" s="685"/>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2275</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2188</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3"/>
      <c r="AW62" s="664" t="str">
        <f>IF('別紙様式2-2（４・５月分）'!O50="","",'別紙様式2-2（４・５月分）'!O50)</f>
        <v/>
      </c>
      <c r="AX62" s="1507" t="str">
        <f>IF(SUM('別紙様式2-2（４・５月分）'!P50:P52)=0,"",SUM('別紙様式2-2（４・５月分）'!P50:P52))</f>
        <v/>
      </c>
      <c r="AY62" s="1590" t="str">
        <f>IFERROR(VLOOKUP(K62,【参考】数式用!$AJ$2:$AK$24,2,FALSE),"")</f>
        <v/>
      </c>
      <c r="AZ62" s="596"/>
      <c r="BE62" s="440"/>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86"/>
      <c r="AV63" s="1493"/>
      <c r="AW63" s="1518" t="str">
        <f>IF('別紙様式2-2（４・５月分）'!O51="","",'別紙様式2-2（４・５月分）'!O51)</f>
        <v/>
      </c>
      <c r="AX63" s="1507"/>
      <c r="AY63" s="1589"/>
      <c r="AZ63" s="533"/>
      <c r="BE63" s="440"/>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2196</v>
      </c>
      <c r="Q64" s="1504" t="str">
        <f>IFERROR(VLOOKUP('別紙様式2-2（４・５月分）'!AR50,【参考】数式用!$AT$5:$AV$22,3,FALSE),"")</f>
        <v/>
      </c>
      <c r="R64" s="1388" t="s">
        <v>2207</v>
      </c>
      <c r="S64" s="1396" t="str">
        <f>IFERROR(VLOOKUP(K62,【参考】数式用!$A$5:$AB$27,MATCH(Q64,【参考】数式用!$B$4:$AB$4,0)+1,0),"")</f>
        <v/>
      </c>
      <c r="T64" s="1459" t="s">
        <v>2285</v>
      </c>
      <c r="U64" s="1569"/>
      <c r="V64" s="1463" t="str">
        <f>IFERROR(VLOOKUP(K62,【参考】数式用!$A$5:$AB$27,MATCH(U64,【参考】数式用!$B$4:$AB$4,0)+1,0),"")</f>
        <v/>
      </c>
      <c r="W64" s="1465" t="s">
        <v>19</v>
      </c>
      <c r="X64" s="1564"/>
      <c r="Y64" s="1407" t="s">
        <v>10</v>
      </c>
      <c r="Z64" s="1564"/>
      <c r="AA64" s="1407" t="s">
        <v>45</v>
      </c>
      <c r="AB64" s="1564"/>
      <c r="AC64" s="1407" t="s">
        <v>10</v>
      </c>
      <c r="AD64" s="1564"/>
      <c r="AE64" s="1407" t="s">
        <v>2188</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54"/>
      <c r="AV64" s="1493" t="str">
        <f t="shared" ref="AV64" si="55">IF(OR(AB62&lt;&gt;7,AD62&lt;&gt;3),"V列に色付け","")</f>
        <v/>
      </c>
      <c r="AW64" s="1518"/>
      <c r="AX64" s="1507"/>
      <c r="AY64" s="683"/>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62"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3"/>
      <c r="AW65" s="664" t="str">
        <f>IF('別紙様式2-2（４・５月分）'!O52="","",'別紙様式2-2（４・５月分）'!O52)</f>
        <v/>
      </c>
      <c r="AX65" s="1507"/>
      <c r="AY65" s="685"/>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2275</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2188</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3"/>
      <c r="AW66" s="664" t="str">
        <f>IF('別紙様式2-2（４・５月分）'!O53="","",'別紙様式2-2（４・５月分）'!O53)</f>
        <v/>
      </c>
      <c r="AX66" s="1507" t="str">
        <f>IF(SUM('別紙様式2-2（４・５月分）'!P53:P55)=0,"",SUM('別紙様式2-2（４・５月分）'!P53:P55))</f>
        <v/>
      </c>
      <c r="AY66" s="1589" t="str">
        <f>IFERROR(VLOOKUP(K66,【参考】数式用!$AJ$2:$AK$24,2,FALSE),"")</f>
        <v/>
      </c>
      <c r="AZ66" s="596"/>
      <c r="BE66" s="440"/>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86"/>
      <c r="AV67" s="1493"/>
      <c r="AW67" s="1518" t="str">
        <f>IF('別紙様式2-2（４・５月分）'!O54="","",'別紙様式2-2（４・５月分）'!O54)</f>
        <v/>
      </c>
      <c r="AX67" s="1507"/>
      <c r="AY67" s="1589"/>
      <c r="AZ67" s="533"/>
      <c r="BE67" s="440"/>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2196</v>
      </c>
      <c r="Q68" s="1504" t="str">
        <f>IFERROR(VLOOKUP('別紙様式2-2（４・５月分）'!AR53,【参考】数式用!$AT$5:$AV$22,3,FALSE),"")</f>
        <v/>
      </c>
      <c r="R68" s="1388" t="s">
        <v>2207</v>
      </c>
      <c r="S68" s="1394" t="str">
        <f>IFERROR(VLOOKUP(K66,【参考】数式用!$A$5:$AB$27,MATCH(Q68,【参考】数式用!$B$4:$AB$4,0)+1,0),"")</f>
        <v/>
      </c>
      <c r="T68" s="1459" t="s">
        <v>2285</v>
      </c>
      <c r="U68" s="1569"/>
      <c r="V68" s="1463" t="str">
        <f>IFERROR(VLOOKUP(K66,【参考】数式用!$A$5:$AB$27,MATCH(U68,【参考】数式用!$B$4:$AB$4,0)+1,0),"")</f>
        <v/>
      </c>
      <c r="W68" s="1465" t="s">
        <v>19</v>
      </c>
      <c r="X68" s="1564"/>
      <c r="Y68" s="1407" t="s">
        <v>10</v>
      </c>
      <c r="Z68" s="1564"/>
      <c r="AA68" s="1407" t="s">
        <v>45</v>
      </c>
      <c r="AB68" s="1564"/>
      <c r="AC68" s="1407" t="s">
        <v>10</v>
      </c>
      <c r="AD68" s="1564"/>
      <c r="AE68" s="1407" t="s">
        <v>2188</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54"/>
      <c r="AV68" s="1493" t="str">
        <f t="shared" ref="AV68" si="60">IF(OR(AB66&lt;&gt;7,AD66&lt;&gt;3),"V列に色付け","")</f>
        <v/>
      </c>
      <c r="AW68" s="1518"/>
      <c r="AX68" s="1507"/>
      <c r="AY68" s="683"/>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62"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3"/>
      <c r="AW69" s="664" t="str">
        <f>IF('別紙様式2-2（４・５月分）'!O55="","",'別紙様式2-2（４・５月分）'!O55)</f>
        <v/>
      </c>
      <c r="AX69" s="1507"/>
      <c r="AY69" s="685"/>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2275</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2188</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3"/>
      <c r="AW70" s="664" t="str">
        <f>IF('別紙様式2-2（４・５月分）'!O56="","",'別紙様式2-2（４・５月分）'!O56)</f>
        <v/>
      </c>
      <c r="AX70" s="1507" t="str">
        <f>IF(SUM('別紙様式2-2（４・５月分）'!P56:P58)=0,"",SUM('別紙様式2-2（４・５月分）'!P56:P58))</f>
        <v/>
      </c>
      <c r="AY70" s="1590" t="str">
        <f>IFERROR(VLOOKUP(K70,【参考】数式用!$AJ$2:$AK$24,2,FALSE),"")</f>
        <v/>
      </c>
      <c r="AZ70" s="596"/>
      <c r="BE70" s="440"/>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86"/>
      <c r="AV71" s="1493"/>
      <c r="AW71" s="1518" t="str">
        <f>IF('別紙様式2-2（４・５月分）'!O57="","",'別紙様式2-2（４・５月分）'!O57)</f>
        <v/>
      </c>
      <c r="AX71" s="1507"/>
      <c r="AY71" s="1589"/>
      <c r="AZ71" s="533"/>
      <c r="BE71" s="440"/>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2196</v>
      </c>
      <c r="Q72" s="1504" t="str">
        <f>IFERROR(VLOOKUP('別紙様式2-2（４・５月分）'!AR56,【参考】数式用!$AT$5:$AV$22,3,FALSE),"")</f>
        <v/>
      </c>
      <c r="R72" s="1388" t="s">
        <v>2207</v>
      </c>
      <c r="S72" s="1396" t="str">
        <f>IFERROR(VLOOKUP(K70,【参考】数式用!$A$5:$AB$27,MATCH(Q72,【参考】数式用!$B$4:$AB$4,0)+1,0),"")</f>
        <v/>
      </c>
      <c r="T72" s="1459" t="s">
        <v>2285</v>
      </c>
      <c r="U72" s="1569"/>
      <c r="V72" s="1463" t="str">
        <f>IFERROR(VLOOKUP(K70,【参考】数式用!$A$5:$AB$27,MATCH(U72,【参考】数式用!$B$4:$AB$4,0)+1,0),"")</f>
        <v/>
      </c>
      <c r="W72" s="1465" t="s">
        <v>19</v>
      </c>
      <c r="X72" s="1564"/>
      <c r="Y72" s="1407" t="s">
        <v>10</v>
      </c>
      <c r="Z72" s="1564"/>
      <c r="AA72" s="1407" t="s">
        <v>45</v>
      </c>
      <c r="AB72" s="1564"/>
      <c r="AC72" s="1407" t="s">
        <v>10</v>
      </c>
      <c r="AD72" s="1564"/>
      <c r="AE72" s="1407" t="s">
        <v>2188</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54"/>
      <c r="AV72" s="1493" t="str">
        <f t="shared" ref="AV72" si="65">IF(OR(AB70&lt;&gt;7,AD70&lt;&gt;3),"V列に色付け","")</f>
        <v/>
      </c>
      <c r="AW72" s="1518"/>
      <c r="AX72" s="1507"/>
      <c r="AY72" s="683"/>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62"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3"/>
      <c r="AW73" s="664" t="str">
        <f>IF('別紙様式2-2（４・５月分）'!O58="","",'別紙様式2-2（４・５月分）'!O58)</f>
        <v/>
      </c>
      <c r="AX73" s="1507"/>
      <c r="AY73" s="685"/>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2275</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2188</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3"/>
      <c r="AW74" s="664" t="str">
        <f>IF('別紙様式2-2（４・５月分）'!O59="","",'別紙様式2-2（４・５月分）'!O59)</f>
        <v/>
      </c>
      <c r="AX74" s="1507" t="str">
        <f>IF(SUM('別紙様式2-2（４・５月分）'!P59:P61)=0,"",SUM('別紙様式2-2（４・５月分）'!P59:P61))</f>
        <v/>
      </c>
      <c r="AY74" s="1589" t="str">
        <f>IFERROR(VLOOKUP(K74,【参考】数式用!$AJ$2:$AK$24,2,FALSE),"")</f>
        <v/>
      </c>
      <c r="AZ74" s="596"/>
      <c r="BE74" s="440"/>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86"/>
      <c r="AV75" s="1493"/>
      <c r="AW75" s="1518" t="str">
        <f>IF('別紙様式2-2（４・５月分）'!O60="","",'別紙様式2-2（４・５月分）'!O60)</f>
        <v/>
      </c>
      <c r="AX75" s="1507"/>
      <c r="AY75" s="1589"/>
      <c r="AZ75" s="533"/>
      <c r="BE75" s="440"/>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2196</v>
      </c>
      <c r="Q76" s="1504" t="str">
        <f>IFERROR(VLOOKUP('別紙様式2-2（４・５月分）'!AR59,【参考】数式用!$AT$5:$AV$22,3,FALSE),"")</f>
        <v/>
      </c>
      <c r="R76" s="1388" t="s">
        <v>2207</v>
      </c>
      <c r="S76" s="1394" t="str">
        <f>IFERROR(VLOOKUP(K74,【参考】数式用!$A$5:$AB$27,MATCH(Q76,【参考】数式用!$B$4:$AB$4,0)+1,0),"")</f>
        <v/>
      </c>
      <c r="T76" s="1459" t="s">
        <v>2285</v>
      </c>
      <c r="U76" s="1569"/>
      <c r="V76" s="1463" t="str">
        <f>IFERROR(VLOOKUP(K74,【参考】数式用!$A$5:$AB$27,MATCH(U76,【参考】数式用!$B$4:$AB$4,0)+1,0),"")</f>
        <v/>
      </c>
      <c r="W76" s="1465" t="s">
        <v>19</v>
      </c>
      <c r="X76" s="1564"/>
      <c r="Y76" s="1407" t="s">
        <v>10</v>
      </c>
      <c r="Z76" s="1564"/>
      <c r="AA76" s="1407" t="s">
        <v>45</v>
      </c>
      <c r="AB76" s="1564"/>
      <c r="AC76" s="1407" t="s">
        <v>10</v>
      </c>
      <c r="AD76" s="1564"/>
      <c r="AE76" s="1407" t="s">
        <v>2188</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54"/>
      <c r="AV76" s="1493" t="str">
        <f t="shared" ref="AV76" si="70">IF(OR(AB74&lt;&gt;7,AD74&lt;&gt;3),"V列に色付け","")</f>
        <v/>
      </c>
      <c r="AW76" s="1518"/>
      <c r="AX76" s="1507"/>
      <c r="AY76" s="683"/>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62"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3"/>
      <c r="AW77" s="664" t="str">
        <f>IF('別紙様式2-2（４・５月分）'!O61="","",'別紙様式2-2（４・５月分）'!O61)</f>
        <v/>
      </c>
      <c r="AX77" s="1507"/>
      <c r="AY77" s="685"/>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2275</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2188</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3"/>
      <c r="AW78" s="664" t="str">
        <f>IF('別紙様式2-2（４・５月分）'!O62="","",'別紙様式2-2（４・５月分）'!O62)</f>
        <v/>
      </c>
      <c r="AX78" s="1507" t="str">
        <f>IF(SUM('別紙様式2-2（４・５月分）'!P62:P64)=0,"",SUM('別紙様式2-2（４・５月分）'!P62:P64))</f>
        <v/>
      </c>
      <c r="AY78" s="1590" t="str">
        <f>IFERROR(VLOOKUP(K78,【参考】数式用!$AJ$2:$AK$24,2,FALSE),"")</f>
        <v/>
      </c>
      <c r="AZ78" s="596"/>
      <c r="BE78" s="440"/>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86"/>
      <c r="AV79" s="1493"/>
      <c r="AW79" s="1518" t="str">
        <f>IF('別紙様式2-2（４・５月分）'!O63="","",'別紙様式2-2（４・５月分）'!O63)</f>
        <v/>
      </c>
      <c r="AX79" s="1507"/>
      <c r="AY79" s="1589"/>
      <c r="AZ79" s="533"/>
      <c r="BE79" s="440"/>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2196</v>
      </c>
      <c r="Q80" s="1504" t="str">
        <f>IFERROR(VLOOKUP('別紙様式2-2（４・５月分）'!AR62,【参考】数式用!$AT$5:$AV$22,3,FALSE),"")</f>
        <v/>
      </c>
      <c r="R80" s="1388" t="s">
        <v>2207</v>
      </c>
      <c r="S80" s="1396" t="str">
        <f>IFERROR(VLOOKUP(K78,【参考】数式用!$A$5:$AB$27,MATCH(Q80,【参考】数式用!$B$4:$AB$4,0)+1,0),"")</f>
        <v/>
      </c>
      <c r="T80" s="1459" t="s">
        <v>2285</v>
      </c>
      <c r="U80" s="1569"/>
      <c r="V80" s="1463" t="str">
        <f>IFERROR(VLOOKUP(K78,【参考】数式用!$A$5:$AB$27,MATCH(U80,【参考】数式用!$B$4:$AB$4,0)+1,0),"")</f>
        <v/>
      </c>
      <c r="W80" s="1465" t="s">
        <v>19</v>
      </c>
      <c r="X80" s="1564"/>
      <c r="Y80" s="1407" t="s">
        <v>10</v>
      </c>
      <c r="Z80" s="1564"/>
      <c r="AA80" s="1407" t="s">
        <v>45</v>
      </c>
      <c r="AB80" s="1564"/>
      <c r="AC80" s="1407" t="s">
        <v>10</v>
      </c>
      <c r="AD80" s="1564"/>
      <c r="AE80" s="1407" t="s">
        <v>2188</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54"/>
      <c r="AV80" s="1493" t="str">
        <f t="shared" ref="AV80" si="75">IF(OR(AB78&lt;&gt;7,AD78&lt;&gt;3),"V列に色付け","")</f>
        <v/>
      </c>
      <c r="AW80" s="1518"/>
      <c r="AX80" s="1507"/>
      <c r="AY80" s="683"/>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62"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3"/>
      <c r="AW81" s="664" t="str">
        <f>IF('別紙様式2-2（４・５月分）'!O64="","",'別紙様式2-2（４・５月分）'!O64)</f>
        <v/>
      </c>
      <c r="AX81" s="1507"/>
      <c r="AY81" s="685"/>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2275</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2188</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3"/>
      <c r="AW82" s="664" t="str">
        <f>IF('別紙様式2-2（４・５月分）'!O65="","",'別紙様式2-2（４・５月分）'!O65)</f>
        <v/>
      </c>
      <c r="AX82" s="1507" t="str">
        <f>IF(SUM('別紙様式2-2（４・５月分）'!P65:P67)=0,"",SUM('別紙様式2-2（４・５月分）'!P65:P67))</f>
        <v/>
      </c>
      <c r="AY82" s="1589" t="str">
        <f>IFERROR(VLOOKUP(K82,【参考】数式用!$AJ$2:$AK$24,2,FALSE),"")</f>
        <v/>
      </c>
      <c r="AZ82" s="596"/>
      <c r="BE82" s="440"/>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86"/>
      <c r="AV83" s="1493"/>
      <c r="AW83" s="1518" t="str">
        <f>IF('別紙様式2-2（４・５月分）'!O66="","",'別紙様式2-2（４・５月分）'!O66)</f>
        <v/>
      </c>
      <c r="AX83" s="1507"/>
      <c r="AY83" s="1589"/>
      <c r="AZ83" s="533"/>
      <c r="BE83" s="440"/>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2196</v>
      </c>
      <c r="Q84" s="1504" t="str">
        <f>IFERROR(VLOOKUP('別紙様式2-2（４・５月分）'!AR65,【参考】数式用!$AT$5:$AV$22,3,FALSE),"")</f>
        <v/>
      </c>
      <c r="R84" s="1388" t="s">
        <v>2207</v>
      </c>
      <c r="S84" s="1394" t="str">
        <f>IFERROR(VLOOKUP(K82,【参考】数式用!$A$5:$AB$27,MATCH(Q84,【参考】数式用!$B$4:$AB$4,0)+1,0),"")</f>
        <v/>
      </c>
      <c r="T84" s="1459" t="s">
        <v>2285</v>
      </c>
      <c r="U84" s="1569"/>
      <c r="V84" s="1463" t="str">
        <f>IFERROR(VLOOKUP(K82,【参考】数式用!$A$5:$AB$27,MATCH(U84,【参考】数式用!$B$4:$AB$4,0)+1,0),"")</f>
        <v/>
      </c>
      <c r="W84" s="1465" t="s">
        <v>19</v>
      </c>
      <c r="X84" s="1564"/>
      <c r="Y84" s="1407" t="s">
        <v>10</v>
      </c>
      <c r="Z84" s="1564"/>
      <c r="AA84" s="1407" t="s">
        <v>45</v>
      </c>
      <c r="AB84" s="1564"/>
      <c r="AC84" s="1407" t="s">
        <v>10</v>
      </c>
      <c r="AD84" s="1564"/>
      <c r="AE84" s="1407" t="s">
        <v>2188</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54"/>
      <c r="AV84" s="1493" t="str">
        <f t="shared" ref="AV84" si="80">IF(OR(AB82&lt;&gt;7,AD82&lt;&gt;3),"V列に色付け","")</f>
        <v/>
      </c>
      <c r="AW84" s="1518"/>
      <c r="AX84" s="1507"/>
      <c r="AY84" s="683"/>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62"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3"/>
      <c r="AW85" s="664" t="str">
        <f>IF('別紙様式2-2（４・５月分）'!O67="","",'別紙様式2-2（４・５月分）'!O67)</f>
        <v/>
      </c>
      <c r="AX85" s="1507"/>
      <c r="AY85" s="685"/>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2275</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2188</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3"/>
      <c r="AW86" s="664" t="str">
        <f>IF('別紙様式2-2（４・５月分）'!O68="","",'別紙様式2-2（４・５月分）'!O68)</f>
        <v/>
      </c>
      <c r="AX86" s="1507" t="str">
        <f>IF(SUM('別紙様式2-2（４・５月分）'!P68:P70)=0,"",SUM('別紙様式2-2（４・５月分）'!P68:P70))</f>
        <v/>
      </c>
      <c r="AY86" s="1590" t="str">
        <f>IFERROR(VLOOKUP(K86,【参考】数式用!$AJ$2:$AK$24,2,FALSE),"")</f>
        <v/>
      </c>
      <c r="AZ86" s="596"/>
      <c r="BE86" s="440"/>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86"/>
      <c r="AV87" s="1493"/>
      <c r="AW87" s="1518" t="str">
        <f>IF('別紙様式2-2（４・５月分）'!O69="","",'別紙様式2-2（４・５月分）'!O69)</f>
        <v/>
      </c>
      <c r="AX87" s="1507"/>
      <c r="AY87" s="1589"/>
      <c r="AZ87" s="533"/>
      <c r="BE87" s="440"/>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2196</v>
      </c>
      <c r="Q88" s="1504" t="str">
        <f>IFERROR(VLOOKUP('別紙様式2-2（４・５月分）'!AR68,【参考】数式用!$AT$5:$AV$22,3,FALSE),"")</f>
        <v/>
      </c>
      <c r="R88" s="1388" t="s">
        <v>2207</v>
      </c>
      <c r="S88" s="1396" t="str">
        <f>IFERROR(VLOOKUP(K86,【参考】数式用!$A$5:$AB$27,MATCH(Q88,【参考】数式用!$B$4:$AB$4,0)+1,0),"")</f>
        <v/>
      </c>
      <c r="T88" s="1459" t="s">
        <v>2285</v>
      </c>
      <c r="U88" s="1569"/>
      <c r="V88" s="1463" t="str">
        <f>IFERROR(VLOOKUP(K86,【参考】数式用!$A$5:$AB$27,MATCH(U88,【参考】数式用!$B$4:$AB$4,0)+1,0),"")</f>
        <v/>
      </c>
      <c r="W88" s="1465" t="s">
        <v>19</v>
      </c>
      <c r="X88" s="1564"/>
      <c r="Y88" s="1407" t="s">
        <v>10</v>
      </c>
      <c r="Z88" s="1564"/>
      <c r="AA88" s="1407" t="s">
        <v>45</v>
      </c>
      <c r="AB88" s="1564"/>
      <c r="AC88" s="1407" t="s">
        <v>10</v>
      </c>
      <c r="AD88" s="1564"/>
      <c r="AE88" s="1407" t="s">
        <v>2188</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54"/>
      <c r="AV88" s="1493" t="str">
        <f t="shared" ref="AV88" si="85">IF(OR(AB86&lt;&gt;7,AD86&lt;&gt;3),"V列に色付け","")</f>
        <v/>
      </c>
      <c r="AW88" s="1518"/>
      <c r="AX88" s="1507"/>
      <c r="AY88" s="683"/>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62"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3"/>
      <c r="AW89" s="664" t="str">
        <f>IF('別紙様式2-2（４・５月分）'!O70="","",'別紙様式2-2（４・５月分）'!O70)</f>
        <v/>
      </c>
      <c r="AX89" s="1507"/>
      <c r="AY89" s="685"/>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2275</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2188</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3"/>
      <c r="AW90" s="664" t="str">
        <f>IF('別紙様式2-2（４・５月分）'!O71="","",'別紙様式2-2（４・５月分）'!O71)</f>
        <v/>
      </c>
      <c r="AX90" s="1507" t="str">
        <f>IF(SUM('別紙様式2-2（４・５月分）'!P71:P73)=0,"",SUM('別紙様式2-2（４・５月分）'!P71:P73))</f>
        <v/>
      </c>
      <c r="AY90" s="1589" t="str">
        <f>IFERROR(VLOOKUP(K90,【参考】数式用!$AJ$2:$AK$24,2,FALSE),"")</f>
        <v/>
      </c>
      <c r="AZ90" s="596"/>
      <c r="BE90" s="440"/>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86"/>
      <c r="AV91" s="1493"/>
      <c r="AW91" s="1518" t="str">
        <f>IF('別紙様式2-2（４・５月分）'!O72="","",'別紙様式2-2（４・５月分）'!O72)</f>
        <v/>
      </c>
      <c r="AX91" s="1507"/>
      <c r="AY91" s="1589"/>
      <c r="AZ91" s="533"/>
      <c r="BE91" s="440"/>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2196</v>
      </c>
      <c r="Q92" s="1504" t="str">
        <f>IFERROR(VLOOKUP('別紙様式2-2（４・５月分）'!AR71,【参考】数式用!$AT$5:$AV$22,3,FALSE),"")</f>
        <v/>
      </c>
      <c r="R92" s="1388" t="s">
        <v>2207</v>
      </c>
      <c r="S92" s="1394" t="str">
        <f>IFERROR(VLOOKUP(K90,【参考】数式用!$A$5:$AB$27,MATCH(Q92,【参考】数式用!$B$4:$AB$4,0)+1,0),"")</f>
        <v/>
      </c>
      <c r="T92" s="1459" t="s">
        <v>2285</v>
      </c>
      <c r="U92" s="1569"/>
      <c r="V92" s="1463" t="str">
        <f>IFERROR(VLOOKUP(K90,【参考】数式用!$A$5:$AB$27,MATCH(U92,【参考】数式用!$B$4:$AB$4,0)+1,0),"")</f>
        <v/>
      </c>
      <c r="W92" s="1465" t="s">
        <v>19</v>
      </c>
      <c r="X92" s="1564"/>
      <c r="Y92" s="1407" t="s">
        <v>10</v>
      </c>
      <c r="Z92" s="1564"/>
      <c r="AA92" s="1407" t="s">
        <v>45</v>
      </c>
      <c r="AB92" s="1564"/>
      <c r="AC92" s="1407" t="s">
        <v>10</v>
      </c>
      <c r="AD92" s="1564"/>
      <c r="AE92" s="1407" t="s">
        <v>2188</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54"/>
      <c r="AV92" s="1493" t="str">
        <f t="shared" ref="AV92" si="90">IF(OR(AB90&lt;&gt;7,AD90&lt;&gt;3),"V列に色付け","")</f>
        <v/>
      </c>
      <c r="AW92" s="1518"/>
      <c r="AX92" s="1507"/>
      <c r="AY92" s="683"/>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62"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3"/>
      <c r="AW93" s="664" t="str">
        <f>IF('別紙様式2-2（４・５月分）'!O73="","",'別紙様式2-2（４・５月分）'!O73)</f>
        <v/>
      </c>
      <c r="AX93" s="1507"/>
      <c r="AY93" s="685"/>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2275</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2188</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3"/>
      <c r="AW94" s="664" t="str">
        <f>IF('別紙様式2-2（４・５月分）'!O74="","",'別紙様式2-2（４・５月分）'!O74)</f>
        <v/>
      </c>
      <c r="AX94" s="1507" t="str">
        <f>IF(SUM('別紙様式2-2（４・５月分）'!P74:P76)=0,"",SUM('別紙様式2-2（４・５月分）'!P74:P76))</f>
        <v/>
      </c>
      <c r="AY94" s="1590" t="str">
        <f>IFERROR(VLOOKUP(K94,【参考】数式用!$AJ$2:$AK$24,2,FALSE),"")</f>
        <v/>
      </c>
      <c r="AZ94" s="596"/>
      <c r="BE94" s="440"/>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86"/>
      <c r="AV95" s="1493"/>
      <c r="AW95" s="1518" t="str">
        <f>IF('別紙様式2-2（４・５月分）'!O75="","",'別紙様式2-2（４・５月分）'!O75)</f>
        <v/>
      </c>
      <c r="AX95" s="1507"/>
      <c r="AY95" s="1589"/>
      <c r="AZ95" s="533"/>
      <c r="BE95" s="440"/>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2196</v>
      </c>
      <c r="Q96" s="1504" t="str">
        <f>IFERROR(VLOOKUP('別紙様式2-2（４・５月分）'!AR74,【参考】数式用!$AT$5:$AV$22,3,FALSE),"")</f>
        <v/>
      </c>
      <c r="R96" s="1388" t="s">
        <v>2207</v>
      </c>
      <c r="S96" s="1396" t="str">
        <f>IFERROR(VLOOKUP(K94,【参考】数式用!$A$5:$AB$27,MATCH(Q96,【参考】数式用!$B$4:$AB$4,0)+1,0),"")</f>
        <v/>
      </c>
      <c r="T96" s="1459" t="s">
        <v>2285</v>
      </c>
      <c r="U96" s="1569"/>
      <c r="V96" s="1463" t="str">
        <f>IFERROR(VLOOKUP(K94,【参考】数式用!$A$5:$AB$27,MATCH(U96,【参考】数式用!$B$4:$AB$4,0)+1,0),"")</f>
        <v/>
      </c>
      <c r="W96" s="1465" t="s">
        <v>19</v>
      </c>
      <c r="X96" s="1564"/>
      <c r="Y96" s="1407" t="s">
        <v>10</v>
      </c>
      <c r="Z96" s="1564"/>
      <c r="AA96" s="1407" t="s">
        <v>45</v>
      </c>
      <c r="AB96" s="1564"/>
      <c r="AC96" s="1407" t="s">
        <v>10</v>
      </c>
      <c r="AD96" s="1564"/>
      <c r="AE96" s="1407" t="s">
        <v>2188</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54"/>
      <c r="AV96" s="1493" t="str">
        <f t="shared" ref="AV96" si="95">IF(OR(AB94&lt;&gt;7,AD94&lt;&gt;3),"V列に色付け","")</f>
        <v/>
      </c>
      <c r="AW96" s="1518"/>
      <c r="AX96" s="1507"/>
      <c r="AY96" s="683"/>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62"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3"/>
      <c r="AW97" s="664" t="str">
        <f>IF('別紙様式2-2（４・５月分）'!O76="","",'別紙様式2-2（４・５月分）'!O76)</f>
        <v/>
      </c>
      <c r="AX97" s="1507"/>
      <c r="AY97" s="685"/>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2275</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2188</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3"/>
      <c r="AW98" s="664" t="str">
        <f>IF('別紙様式2-2（４・５月分）'!O77="","",'別紙様式2-2（４・５月分）'!O77)</f>
        <v/>
      </c>
      <c r="AX98" s="1507" t="str">
        <f>IF(SUM('別紙様式2-2（４・５月分）'!P77:P79)=0,"",SUM('別紙様式2-2（４・５月分）'!P77:P79))</f>
        <v/>
      </c>
      <c r="AY98" s="1589" t="str">
        <f>IFERROR(VLOOKUP(K98,【参考】数式用!$AJ$2:$AK$24,2,FALSE),"")</f>
        <v/>
      </c>
      <c r="AZ98" s="596"/>
      <c r="BE98" s="440"/>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86"/>
      <c r="AV99" s="1493"/>
      <c r="AW99" s="1518" t="str">
        <f>IF('別紙様式2-2（４・５月分）'!O78="","",'別紙様式2-2（４・５月分）'!O78)</f>
        <v/>
      </c>
      <c r="AX99" s="1507"/>
      <c r="AY99" s="1589"/>
      <c r="AZ99" s="533"/>
      <c r="BE99" s="440"/>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2196</v>
      </c>
      <c r="Q100" s="1504" t="str">
        <f>IFERROR(VLOOKUP('別紙様式2-2（４・５月分）'!AR77,【参考】数式用!$AT$5:$AV$22,3,FALSE),"")</f>
        <v/>
      </c>
      <c r="R100" s="1388" t="s">
        <v>2207</v>
      </c>
      <c r="S100" s="1394" t="str">
        <f>IFERROR(VLOOKUP(K98,【参考】数式用!$A$5:$AB$27,MATCH(Q100,【参考】数式用!$B$4:$AB$4,0)+1,0),"")</f>
        <v/>
      </c>
      <c r="T100" s="1459" t="s">
        <v>2285</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2188</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54"/>
      <c r="AV100" s="1493" t="str">
        <f t="shared" ref="AV100" si="100">IF(OR(AB98&lt;&gt;7,AD98&lt;&gt;3),"V列に色付け","")</f>
        <v/>
      </c>
      <c r="AW100" s="1518"/>
      <c r="AX100" s="1507"/>
      <c r="AY100" s="683"/>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62"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3"/>
      <c r="AW101" s="664" t="str">
        <f>IF('別紙様式2-2（４・５月分）'!O79="","",'別紙様式2-2（４・５月分）'!O79)</f>
        <v/>
      </c>
      <c r="AX101" s="1507"/>
      <c r="AY101" s="685"/>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2275</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2188</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3"/>
      <c r="AW102" s="664" t="str">
        <f>IF('別紙様式2-2（４・５月分）'!O80="","",'別紙様式2-2（４・５月分）'!O80)</f>
        <v/>
      </c>
      <c r="AX102" s="1507" t="str">
        <f>IF(SUM('別紙様式2-2（４・５月分）'!P80:P82)=0,"",SUM('別紙様式2-2（４・５月分）'!P80:P82))</f>
        <v/>
      </c>
      <c r="AY102" s="1590" t="str">
        <f>IFERROR(VLOOKUP(K102,【参考】数式用!$AJ$2:$AK$24,2,FALSE),"")</f>
        <v/>
      </c>
      <c r="AZ102" s="596"/>
      <c r="BE102" s="440"/>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86"/>
      <c r="AV103" s="1493"/>
      <c r="AW103" s="1518" t="str">
        <f>IF('別紙様式2-2（４・５月分）'!O81="","",'別紙様式2-2（４・５月分）'!O81)</f>
        <v/>
      </c>
      <c r="AX103" s="1507"/>
      <c r="AY103" s="1589"/>
      <c r="AZ103" s="533"/>
      <c r="BE103" s="440"/>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2196</v>
      </c>
      <c r="Q104" s="1504" t="str">
        <f>IFERROR(VLOOKUP('別紙様式2-2（４・５月分）'!AR80,【参考】数式用!$AT$5:$AV$22,3,FALSE),"")</f>
        <v/>
      </c>
      <c r="R104" s="1388" t="s">
        <v>2207</v>
      </c>
      <c r="S104" s="1394" t="str">
        <f>IFERROR(VLOOKUP(K102,【参考】数式用!$A$5:$AB$27,MATCH(Q104,【参考】数式用!$B$4:$AB$4,0)+1,0),"")</f>
        <v/>
      </c>
      <c r="T104" s="1459" t="s">
        <v>2285</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2188</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54"/>
      <c r="AV104" s="1493" t="str">
        <f t="shared" ref="AV104" si="105">IF(OR(AB102&lt;&gt;7,AD102&lt;&gt;3),"V列に色付け","")</f>
        <v/>
      </c>
      <c r="AW104" s="1518"/>
      <c r="AX104" s="1507"/>
      <c r="AY104" s="683"/>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62"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3"/>
      <c r="AW105" s="664" t="str">
        <f>IF('別紙様式2-2（４・５月分）'!O82="","",'別紙様式2-2（４・５月分）'!O82)</f>
        <v/>
      </c>
      <c r="AX105" s="1507"/>
      <c r="AY105" s="685"/>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2275</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2188</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3"/>
      <c r="AW106" s="664" t="str">
        <f>IF('別紙様式2-2（４・５月分）'!O83="","",'別紙様式2-2（４・５月分）'!O83)</f>
        <v/>
      </c>
      <c r="AX106" s="1507" t="str">
        <f>IF(SUM('別紙様式2-2（４・５月分）'!P83:P85)=0,"",SUM('別紙様式2-2（４・５月分）'!P83:P85))</f>
        <v/>
      </c>
      <c r="AY106" s="1589" t="str">
        <f>IFERROR(VLOOKUP(K106,【参考】数式用!$AJ$2:$AK$24,2,FALSE),"")</f>
        <v/>
      </c>
      <c r="AZ106" s="596"/>
      <c r="BE106" s="440"/>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86"/>
      <c r="AV107" s="1493"/>
      <c r="AW107" s="1518" t="str">
        <f>IF('別紙様式2-2（４・５月分）'!O84="","",'別紙様式2-2（４・５月分）'!O84)</f>
        <v/>
      </c>
      <c r="AX107" s="1507"/>
      <c r="AY107" s="1589"/>
      <c r="AZ107" s="533"/>
      <c r="BE107" s="440"/>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2196</v>
      </c>
      <c r="Q108" s="1504" t="str">
        <f>IFERROR(VLOOKUP('別紙様式2-2（４・５月分）'!AR83,【参考】数式用!$AT$5:$AV$22,3,FALSE),"")</f>
        <v/>
      </c>
      <c r="R108" s="1388" t="s">
        <v>2207</v>
      </c>
      <c r="S108" s="1396" t="str">
        <f>IFERROR(VLOOKUP(K106,【参考】数式用!$A$5:$AB$27,MATCH(Q108,【参考】数式用!$B$4:$AB$4,0)+1,0),"")</f>
        <v/>
      </c>
      <c r="T108" s="1459" t="s">
        <v>2285</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2188</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54"/>
      <c r="AV108" s="1493" t="str">
        <f t="shared" ref="AV108" si="110">IF(OR(AB106&lt;&gt;7,AD106&lt;&gt;3),"V列に色付け","")</f>
        <v/>
      </c>
      <c r="AW108" s="1518"/>
      <c r="AX108" s="1507"/>
      <c r="AY108" s="683"/>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62"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3"/>
      <c r="AW109" s="664" t="str">
        <f>IF('別紙様式2-2（４・５月分）'!O85="","",'別紙様式2-2（４・５月分）'!O85)</f>
        <v/>
      </c>
      <c r="AX109" s="1507"/>
      <c r="AY109" s="685"/>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2275</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2188</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3"/>
      <c r="AW110" s="664" t="str">
        <f>IF('別紙様式2-2（４・５月分）'!O86="","",'別紙様式2-2（４・５月分）'!O86)</f>
        <v/>
      </c>
      <c r="AX110" s="1507" t="str">
        <f>IF(SUM('別紙様式2-2（４・５月分）'!P86:P88)=0,"",SUM('別紙様式2-2（４・５月分）'!P86:P88))</f>
        <v/>
      </c>
      <c r="AY110" s="1590" t="str">
        <f>IFERROR(VLOOKUP(K110,【参考】数式用!$AJ$2:$AK$24,2,FALSE),"")</f>
        <v/>
      </c>
      <c r="AZ110" s="596"/>
      <c r="BE110" s="440"/>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86"/>
      <c r="AV111" s="1493"/>
      <c r="AW111" s="1518" t="str">
        <f>IF('別紙様式2-2（４・５月分）'!O87="","",'別紙様式2-2（４・５月分）'!O87)</f>
        <v/>
      </c>
      <c r="AX111" s="1507"/>
      <c r="AY111" s="1589"/>
      <c r="AZ111" s="533"/>
      <c r="BE111" s="440"/>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2196</v>
      </c>
      <c r="Q112" s="1504" t="str">
        <f>IFERROR(VLOOKUP('別紙様式2-2（４・５月分）'!AR86,【参考】数式用!$AT$5:$AV$22,3,FALSE),"")</f>
        <v/>
      </c>
      <c r="R112" s="1388" t="s">
        <v>2207</v>
      </c>
      <c r="S112" s="1394" t="str">
        <f>IFERROR(VLOOKUP(K110,【参考】数式用!$A$5:$AB$27,MATCH(Q112,【参考】数式用!$B$4:$AB$4,0)+1,0),"")</f>
        <v/>
      </c>
      <c r="T112" s="1459" t="s">
        <v>2285</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2188</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54"/>
      <c r="AV112" s="1493" t="str">
        <f t="shared" ref="AV112" si="115">IF(OR(AB110&lt;&gt;7,AD110&lt;&gt;3),"V列に色付け","")</f>
        <v/>
      </c>
      <c r="AW112" s="1518"/>
      <c r="AX112" s="1507"/>
      <c r="AY112" s="683"/>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62"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3"/>
      <c r="AW113" s="664" t="str">
        <f>IF('別紙様式2-2（４・５月分）'!O88="","",'別紙様式2-2（４・５月分）'!O88)</f>
        <v/>
      </c>
      <c r="AX113" s="1507"/>
      <c r="AY113" s="685"/>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2275</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2188</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3"/>
      <c r="AW114" s="664" t="str">
        <f>IF('別紙様式2-2（４・５月分）'!O89="","",'別紙様式2-2（４・５月分）'!O89)</f>
        <v/>
      </c>
      <c r="AX114" s="1507" t="str">
        <f>IF(SUM('別紙様式2-2（４・５月分）'!P89:P91)=0,"",SUM('別紙様式2-2（４・５月分）'!P89:P91))</f>
        <v/>
      </c>
      <c r="AY114" s="1589" t="str">
        <f>IFERROR(VLOOKUP(K114,【参考】数式用!$AJ$2:$AK$24,2,FALSE),"")</f>
        <v/>
      </c>
      <c r="AZ114" s="596"/>
      <c r="BE114" s="440"/>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86"/>
      <c r="AV115" s="1493"/>
      <c r="AW115" s="1518" t="str">
        <f>IF('別紙様式2-2（４・５月分）'!O90="","",'別紙様式2-2（４・５月分）'!O90)</f>
        <v/>
      </c>
      <c r="AX115" s="1507"/>
      <c r="AY115" s="1589"/>
      <c r="AZ115" s="533"/>
      <c r="BE115" s="440"/>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2196</v>
      </c>
      <c r="Q116" s="1504" t="str">
        <f>IFERROR(VLOOKUP('別紙様式2-2（４・５月分）'!AR89,【参考】数式用!$AT$5:$AV$22,3,FALSE),"")</f>
        <v/>
      </c>
      <c r="R116" s="1388" t="s">
        <v>2207</v>
      </c>
      <c r="S116" s="1396" t="str">
        <f>IFERROR(VLOOKUP(K114,【参考】数式用!$A$5:$AB$27,MATCH(Q116,【参考】数式用!$B$4:$AB$4,0)+1,0),"")</f>
        <v/>
      </c>
      <c r="T116" s="1459" t="s">
        <v>2285</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2188</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54"/>
      <c r="AV116" s="1493" t="str">
        <f t="shared" ref="AV116" si="120">IF(OR(AB114&lt;&gt;7,AD114&lt;&gt;3),"V列に色付け","")</f>
        <v/>
      </c>
      <c r="AW116" s="1518"/>
      <c r="AX116" s="1507"/>
      <c r="AY116" s="683"/>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62"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3"/>
      <c r="AW117" s="664" t="str">
        <f>IF('別紙様式2-2（４・５月分）'!O91="","",'別紙様式2-2（４・５月分）'!O91)</f>
        <v/>
      </c>
      <c r="AX117" s="1507"/>
      <c r="AY117" s="685"/>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2275</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2188</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3"/>
      <c r="AW118" s="664" t="str">
        <f>IF('別紙様式2-2（４・５月分）'!O92="","",'別紙様式2-2（４・５月分）'!O92)</f>
        <v/>
      </c>
      <c r="AX118" s="1507" t="str">
        <f>IF(SUM('別紙様式2-2（４・５月分）'!P92:P94)=0,"",SUM('別紙様式2-2（４・５月分）'!P92:P94))</f>
        <v/>
      </c>
      <c r="AY118" s="1590" t="str">
        <f>IFERROR(VLOOKUP(K118,【参考】数式用!$AJ$2:$AK$24,2,FALSE),"")</f>
        <v/>
      </c>
      <c r="AZ118" s="596"/>
      <c r="BE118" s="440"/>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86"/>
      <c r="AV119" s="1493"/>
      <c r="AW119" s="1518" t="str">
        <f>IF('別紙様式2-2（４・５月分）'!O93="","",'別紙様式2-2（４・５月分）'!O93)</f>
        <v/>
      </c>
      <c r="AX119" s="1507"/>
      <c r="AY119" s="1589"/>
      <c r="AZ119" s="533"/>
      <c r="BE119" s="440"/>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2196</v>
      </c>
      <c r="Q120" s="1504" t="str">
        <f>IFERROR(VLOOKUP('別紙様式2-2（４・５月分）'!AR92,【参考】数式用!$AT$5:$AV$22,3,FALSE),"")</f>
        <v/>
      </c>
      <c r="R120" s="1388" t="s">
        <v>2207</v>
      </c>
      <c r="S120" s="1394" t="str">
        <f>IFERROR(VLOOKUP(K118,【参考】数式用!$A$5:$AB$27,MATCH(Q120,【参考】数式用!$B$4:$AB$4,0)+1,0),"")</f>
        <v/>
      </c>
      <c r="T120" s="1459" t="s">
        <v>2285</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2188</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54"/>
      <c r="AV120" s="1493" t="str">
        <f t="shared" ref="AV120" si="125">IF(OR(AB118&lt;&gt;7,AD118&lt;&gt;3),"V列に色付け","")</f>
        <v/>
      </c>
      <c r="AW120" s="1518"/>
      <c r="AX120" s="1507"/>
      <c r="AY120" s="683"/>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62"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3"/>
      <c r="AW121" s="664" t="str">
        <f>IF('別紙様式2-2（４・５月分）'!O94="","",'別紙様式2-2（４・５月分）'!O94)</f>
        <v/>
      </c>
      <c r="AX121" s="1507"/>
      <c r="AY121" s="685"/>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2275</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2188</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3"/>
      <c r="AW122" s="664" t="str">
        <f>IF('別紙様式2-2（４・５月分）'!O95="","",'別紙様式2-2（４・５月分）'!O95)</f>
        <v/>
      </c>
      <c r="AX122" s="1507" t="str">
        <f>IF(SUM('別紙様式2-2（４・５月分）'!P95:P97)=0,"",SUM('別紙様式2-2（４・５月分）'!P95:P97))</f>
        <v/>
      </c>
      <c r="AY122" s="1589" t="str">
        <f>IFERROR(VLOOKUP(K122,【参考】数式用!$AJ$2:$AK$24,2,FALSE),"")</f>
        <v/>
      </c>
      <c r="AZ122" s="596"/>
      <c r="BE122" s="440"/>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86"/>
      <c r="AV123" s="1493"/>
      <c r="AW123" s="1518" t="str">
        <f>IF('別紙様式2-2（４・５月分）'!O96="","",'別紙様式2-2（４・５月分）'!O96)</f>
        <v/>
      </c>
      <c r="AX123" s="1507"/>
      <c r="AY123" s="1589"/>
      <c r="AZ123" s="533"/>
      <c r="BE123" s="440"/>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2196</v>
      </c>
      <c r="Q124" s="1504" t="str">
        <f>IFERROR(VLOOKUP('別紙様式2-2（４・５月分）'!AR95,【参考】数式用!$AT$5:$AV$22,3,FALSE),"")</f>
        <v/>
      </c>
      <c r="R124" s="1388" t="s">
        <v>2207</v>
      </c>
      <c r="S124" s="1396" t="str">
        <f>IFERROR(VLOOKUP(K122,【参考】数式用!$A$5:$AB$27,MATCH(Q124,【参考】数式用!$B$4:$AB$4,0)+1,0),"")</f>
        <v/>
      </c>
      <c r="T124" s="1459" t="s">
        <v>2285</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2188</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54"/>
      <c r="AV124" s="1493" t="str">
        <f t="shared" ref="AV124" si="130">IF(OR(AB122&lt;&gt;7,AD122&lt;&gt;3),"V列に色付け","")</f>
        <v/>
      </c>
      <c r="AW124" s="1518"/>
      <c r="AX124" s="1507"/>
      <c r="AY124" s="683"/>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62"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3"/>
      <c r="AW125" s="664" t="str">
        <f>IF('別紙様式2-2（４・５月分）'!O97="","",'別紙様式2-2（４・５月分）'!O97)</f>
        <v/>
      </c>
      <c r="AX125" s="1507"/>
      <c r="AY125" s="685"/>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2275</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2188</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3"/>
      <c r="AW126" s="664" t="str">
        <f>IF('別紙様式2-2（４・５月分）'!O98="","",'別紙様式2-2（４・５月分）'!O98)</f>
        <v/>
      </c>
      <c r="AX126" s="1507" t="str">
        <f>IF(SUM('別紙様式2-2（４・５月分）'!P98:P100)=0,"",SUM('別紙様式2-2（４・５月分）'!P98:P100))</f>
        <v/>
      </c>
      <c r="AY126" s="1590" t="str">
        <f>IFERROR(VLOOKUP(K126,【参考】数式用!$AJ$2:$AK$24,2,FALSE),"")</f>
        <v/>
      </c>
      <c r="AZ126" s="596"/>
      <c r="BE126" s="440"/>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86"/>
      <c r="AV127" s="1493"/>
      <c r="AW127" s="1518" t="str">
        <f>IF('別紙様式2-2（４・５月分）'!O99="","",'別紙様式2-2（４・５月分）'!O99)</f>
        <v/>
      </c>
      <c r="AX127" s="1507"/>
      <c r="AY127" s="1589"/>
      <c r="AZ127" s="533"/>
      <c r="BE127" s="440"/>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2196</v>
      </c>
      <c r="Q128" s="1504" t="str">
        <f>IFERROR(VLOOKUP('別紙様式2-2（４・５月分）'!AR98,【参考】数式用!$AT$5:$AV$22,3,FALSE),"")</f>
        <v/>
      </c>
      <c r="R128" s="1388" t="s">
        <v>2207</v>
      </c>
      <c r="S128" s="1394" t="str">
        <f>IFERROR(VLOOKUP(K126,【参考】数式用!$A$5:$AB$27,MATCH(Q128,【参考】数式用!$B$4:$AB$4,0)+1,0),"")</f>
        <v/>
      </c>
      <c r="T128" s="1459" t="s">
        <v>2285</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2188</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54"/>
      <c r="AV128" s="1493" t="str">
        <f t="shared" ref="AV128" si="135">IF(OR(AB126&lt;&gt;7,AD126&lt;&gt;3),"V列に色付け","")</f>
        <v/>
      </c>
      <c r="AW128" s="1518"/>
      <c r="AX128" s="1507"/>
      <c r="AY128" s="683"/>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62"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3"/>
      <c r="AW129" s="664" t="str">
        <f>IF('別紙様式2-2（４・５月分）'!O100="","",'別紙様式2-2（４・５月分）'!O100)</f>
        <v/>
      </c>
      <c r="AX129" s="1507"/>
      <c r="AY129" s="685"/>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2275</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2188</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3"/>
      <c r="AW130" s="664" t="str">
        <f>IF('別紙様式2-2（４・５月分）'!O101="","",'別紙様式2-2（４・５月分）'!O101)</f>
        <v/>
      </c>
      <c r="AX130" s="1507" t="str">
        <f>IF(SUM('別紙様式2-2（４・５月分）'!P101:P103)=0,"",SUM('別紙様式2-2（４・５月分）'!P101:P103))</f>
        <v/>
      </c>
      <c r="AY130" s="1589" t="str">
        <f>IFERROR(VLOOKUP(K130,【参考】数式用!$AJ$2:$AK$24,2,FALSE),"")</f>
        <v/>
      </c>
      <c r="AZ130" s="596"/>
      <c r="BE130" s="440"/>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86"/>
      <c r="AV131" s="1493"/>
      <c r="AW131" s="1518" t="str">
        <f>IF('別紙様式2-2（４・５月分）'!O102="","",'別紙様式2-2（４・５月分）'!O102)</f>
        <v/>
      </c>
      <c r="AX131" s="1507"/>
      <c r="AY131" s="1589"/>
      <c r="AZ131" s="533"/>
      <c r="BE131" s="440"/>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2196</v>
      </c>
      <c r="Q132" s="1504" t="str">
        <f>IFERROR(VLOOKUP('別紙様式2-2（４・５月分）'!AR101,【参考】数式用!$AT$5:$AV$22,3,FALSE),"")</f>
        <v/>
      </c>
      <c r="R132" s="1388" t="s">
        <v>2207</v>
      </c>
      <c r="S132" s="1396" t="str">
        <f>IFERROR(VLOOKUP(K130,【参考】数式用!$A$5:$AB$27,MATCH(Q132,【参考】数式用!$B$4:$AB$4,0)+1,0),"")</f>
        <v/>
      </c>
      <c r="T132" s="1459" t="s">
        <v>2285</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2188</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54"/>
      <c r="AV132" s="1493" t="str">
        <f t="shared" ref="AV132" si="140">IF(OR(AB130&lt;&gt;7,AD130&lt;&gt;3),"V列に色付け","")</f>
        <v/>
      </c>
      <c r="AW132" s="1518"/>
      <c r="AX132" s="1507"/>
      <c r="AY132" s="683"/>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62"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3"/>
      <c r="AW133" s="664" t="str">
        <f>IF('別紙様式2-2（４・５月分）'!O103="","",'別紙様式2-2（４・５月分）'!O103)</f>
        <v/>
      </c>
      <c r="AX133" s="1507"/>
      <c r="AY133" s="685"/>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2275</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2188</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3"/>
      <c r="AW134" s="664" t="str">
        <f>IF('別紙様式2-2（４・５月分）'!O104="","",'別紙様式2-2（４・５月分）'!O104)</f>
        <v/>
      </c>
      <c r="AX134" s="1507" t="str">
        <f>IF(SUM('別紙様式2-2（４・５月分）'!P104:P106)=0,"",SUM('別紙様式2-2（４・５月分）'!P104:P106))</f>
        <v/>
      </c>
      <c r="AY134" s="1590" t="str">
        <f>IFERROR(VLOOKUP(K134,【参考】数式用!$AJ$2:$AK$24,2,FALSE),"")</f>
        <v/>
      </c>
      <c r="AZ134" s="596"/>
      <c r="BE134" s="440"/>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86"/>
      <c r="AV135" s="1493"/>
      <c r="AW135" s="1518" t="str">
        <f>IF('別紙様式2-2（４・５月分）'!O105="","",'別紙様式2-2（４・５月分）'!O105)</f>
        <v/>
      </c>
      <c r="AX135" s="1507"/>
      <c r="AY135" s="1589"/>
      <c r="AZ135" s="533"/>
      <c r="BE135" s="440"/>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2196</v>
      </c>
      <c r="Q136" s="1504" t="str">
        <f>IFERROR(VLOOKUP('別紙様式2-2（４・５月分）'!AR104,【参考】数式用!$AT$5:$AV$22,3,FALSE),"")</f>
        <v/>
      </c>
      <c r="R136" s="1388" t="s">
        <v>2207</v>
      </c>
      <c r="S136" s="1394" t="str">
        <f>IFERROR(VLOOKUP(K134,【参考】数式用!$A$5:$AB$27,MATCH(Q136,【参考】数式用!$B$4:$AB$4,0)+1,0),"")</f>
        <v/>
      </c>
      <c r="T136" s="1459" t="s">
        <v>2285</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2188</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54"/>
      <c r="AV136" s="1493" t="str">
        <f t="shared" ref="AV136" si="145">IF(OR(AB134&lt;&gt;7,AD134&lt;&gt;3),"V列に色付け","")</f>
        <v/>
      </c>
      <c r="AW136" s="1518"/>
      <c r="AX136" s="1507"/>
      <c r="AY136" s="683"/>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62"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3"/>
      <c r="AW137" s="664" t="str">
        <f>IF('別紙様式2-2（４・５月分）'!O106="","",'別紙様式2-2（４・５月分）'!O106)</f>
        <v/>
      </c>
      <c r="AX137" s="1507"/>
      <c r="AY137" s="685"/>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2275</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2188</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3"/>
      <c r="AW138" s="664" t="str">
        <f>IF('別紙様式2-2（４・５月分）'!O107="","",'別紙様式2-2（４・５月分）'!O107)</f>
        <v/>
      </c>
      <c r="AX138" s="1507" t="str">
        <f>IF(SUM('別紙様式2-2（４・５月分）'!P107:P109)=0,"",SUM('別紙様式2-2（４・５月分）'!P107:P109))</f>
        <v/>
      </c>
      <c r="AY138" s="1589" t="str">
        <f>IFERROR(VLOOKUP(K138,【参考】数式用!$AJ$2:$AK$24,2,FALSE),"")</f>
        <v/>
      </c>
      <c r="AZ138" s="596"/>
      <c r="BE138" s="440"/>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86"/>
      <c r="AV139" s="1493"/>
      <c r="AW139" s="1518" t="str">
        <f>IF('別紙様式2-2（４・５月分）'!O108="","",'別紙様式2-2（４・５月分）'!O108)</f>
        <v/>
      </c>
      <c r="AX139" s="1507"/>
      <c r="AY139" s="1589"/>
      <c r="AZ139" s="533"/>
      <c r="BE139" s="440"/>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2196</v>
      </c>
      <c r="Q140" s="1504" t="str">
        <f>IFERROR(VLOOKUP('別紙様式2-2（４・５月分）'!AR107,【参考】数式用!$AT$5:$AV$22,3,FALSE),"")</f>
        <v/>
      </c>
      <c r="R140" s="1388" t="s">
        <v>2207</v>
      </c>
      <c r="S140" s="1396" t="str">
        <f>IFERROR(VLOOKUP(K138,【参考】数式用!$A$5:$AB$27,MATCH(Q140,【参考】数式用!$B$4:$AB$4,0)+1,0),"")</f>
        <v/>
      </c>
      <c r="T140" s="1459" t="s">
        <v>2285</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2188</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54"/>
      <c r="AV140" s="1493" t="str">
        <f t="shared" ref="AV140" si="150">IF(OR(AB138&lt;&gt;7,AD138&lt;&gt;3),"V列に色付け","")</f>
        <v/>
      </c>
      <c r="AW140" s="1518"/>
      <c r="AX140" s="1507"/>
      <c r="AY140" s="683"/>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62"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3"/>
      <c r="AW141" s="664" t="str">
        <f>IF('別紙様式2-2（４・５月分）'!O109="","",'別紙様式2-2（４・５月分）'!O109)</f>
        <v/>
      </c>
      <c r="AX141" s="1507"/>
      <c r="AY141" s="685"/>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2275</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2188</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3"/>
      <c r="AW142" s="664" t="str">
        <f>IF('別紙様式2-2（４・５月分）'!O110="","",'別紙様式2-2（４・５月分）'!O110)</f>
        <v/>
      </c>
      <c r="AX142" s="1507" t="str">
        <f>IF(SUM('別紙様式2-2（４・５月分）'!P110:P112)=0,"",SUM('別紙様式2-2（４・５月分）'!P110:P112))</f>
        <v/>
      </c>
      <c r="AY142" s="1590" t="str">
        <f>IFERROR(VLOOKUP(K142,【参考】数式用!$AJ$2:$AK$24,2,FALSE),"")</f>
        <v/>
      </c>
      <c r="AZ142" s="596"/>
      <c r="BE142" s="440"/>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86"/>
      <c r="AV143" s="1493"/>
      <c r="AW143" s="1518" t="str">
        <f>IF('別紙様式2-2（４・５月分）'!O111="","",'別紙様式2-2（４・５月分）'!O111)</f>
        <v/>
      </c>
      <c r="AX143" s="1507"/>
      <c r="AY143" s="1589"/>
      <c r="AZ143" s="533"/>
      <c r="BE143" s="440"/>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2196</v>
      </c>
      <c r="Q144" s="1504" t="str">
        <f>IFERROR(VLOOKUP('別紙様式2-2（４・５月分）'!AR110,【参考】数式用!$AT$5:$AV$22,3,FALSE),"")</f>
        <v/>
      </c>
      <c r="R144" s="1388" t="s">
        <v>2207</v>
      </c>
      <c r="S144" s="1394" t="str">
        <f>IFERROR(VLOOKUP(K142,【参考】数式用!$A$5:$AB$27,MATCH(Q144,【参考】数式用!$B$4:$AB$4,0)+1,0),"")</f>
        <v/>
      </c>
      <c r="T144" s="1459" t="s">
        <v>2285</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2188</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54"/>
      <c r="AV144" s="1493" t="str">
        <f t="shared" ref="AV144" si="155">IF(OR(AB142&lt;&gt;7,AD142&lt;&gt;3),"V列に色付け","")</f>
        <v/>
      </c>
      <c r="AW144" s="1518"/>
      <c r="AX144" s="1507"/>
      <c r="AY144" s="683"/>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62"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3"/>
      <c r="AW145" s="664" t="str">
        <f>IF('別紙様式2-2（４・５月分）'!O112="","",'別紙様式2-2（４・５月分）'!O112)</f>
        <v/>
      </c>
      <c r="AX145" s="1507"/>
      <c r="AY145" s="685"/>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2275</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2188</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3"/>
      <c r="AW146" s="664" t="str">
        <f>IF('別紙様式2-2（４・５月分）'!O113="","",'別紙様式2-2（４・５月分）'!O113)</f>
        <v/>
      </c>
      <c r="AX146" s="1507" t="str">
        <f>IF(SUM('別紙様式2-2（４・５月分）'!P113:P115)=0,"",SUM('別紙様式2-2（４・５月分）'!P113:P115))</f>
        <v/>
      </c>
      <c r="AY146" s="1589" t="str">
        <f>IFERROR(VLOOKUP(K146,【参考】数式用!$AJ$2:$AK$24,2,FALSE),"")</f>
        <v/>
      </c>
      <c r="AZ146" s="596"/>
      <c r="BE146" s="440"/>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86"/>
      <c r="AV147" s="1493"/>
      <c r="AW147" s="1518" t="str">
        <f>IF('別紙様式2-2（４・５月分）'!O114="","",'別紙様式2-2（４・５月分）'!O114)</f>
        <v/>
      </c>
      <c r="AX147" s="1507"/>
      <c r="AY147" s="1589"/>
      <c r="AZ147" s="533"/>
      <c r="BE147" s="440"/>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2196</v>
      </c>
      <c r="Q148" s="1504" t="str">
        <f>IFERROR(VLOOKUP('別紙様式2-2（４・５月分）'!AR113,【参考】数式用!$AT$5:$AV$22,3,FALSE),"")</f>
        <v/>
      </c>
      <c r="R148" s="1388" t="s">
        <v>2207</v>
      </c>
      <c r="S148" s="1396" t="str">
        <f>IFERROR(VLOOKUP(K146,【参考】数式用!$A$5:$AB$27,MATCH(Q148,【参考】数式用!$B$4:$AB$4,0)+1,0),"")</f>
        <v/>
      </c>
      <c r="T148" s="1459" t="s">
        <v>2285</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2188</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54"/>
      <c r="AV148" s="1493" t="str">
        <f t="shared" ref="AV148" si="160">IF(OR(AB146&lt;&gt;7,AD146&lt;&gt;3),"V列に色付け","")</f>
        <v/>
      </c>
      <c r="AW148" s="1518"/>
      <c r="AX148" s="1507"/>
      <c r="AY148" s="683"/>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62"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3"/>
      <c r="AW149" s="664" t="str">
        <f>IF('別紙様式2-2（４・５月分）'!O115="","",'別紙様式2-2（４・５月分）'!O115)</f>
        <v/>
      </c>
      <c r="AX149" s="1507"/>
      <c r="AY149" s="685"/>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2275</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2188</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3"/>
      <c r="AW150" s="664" t="str">
        <f>IF('別紙様式2-2（４・５月分）'!O116="","",'別紙様式2-2（４・５月分）'!O116)</f>
        <v/>
      </c>
      <c r="AX150" s="1507" t="str">
        <f>IF(SUM('別紙様式2-2（４・５月分）'!P116:P118)=0,"",SUM('別紙様式2-2（４・５月分）'!P116:P118))</f>
        <v/>
      </c>
      <c r="AY150" s="1590" t="str">
        <f>IFERROR(VLOOKUP(K150,【参考】数式用!$AJ$2:$AK$24,2,FALSE),"")</f>
        <v/>
      </c>
      <c r="AZ150" s="596"/>
      <c r="BE150" s="440"/>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86"/>
      <c r="AV151" s="1493"/>
      <c r="AW151" s="1518" t="str">
        <f>IF('別紙様式2-2（４・５月分）'!O117="","",'別紙様式2-2（４・５月分）'!O117)</f>
        <v/>
      </c>
      <c r="AX151" s="1507"/>
      <c r="AY151" s="1589"/>
      <c r="AZ151" s="533"/>
      <c r="BE151" s="440"/>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2196</v>
      </c>
      <c r="Q152" s="1504" t="str">
        <f>IFERROR(VLOOKUP('別紙様式2-2（４・５月分）'!AR116,【参考】数式用!$AT$5:$AV$22,3,FALSE),"")</f>
        <v/>
      </c>
      <c r="R152" s="1388" t="s">
        <v>2207</v>
      </c>
      <c r="S152" s="1394" t="str">
        <f>IFERROR(VLOOKUP(K150,【参考】数式用!$A$5:$AB$27,MATCH(Q152,【参考】数式用!$B$4:$AB$4,0)+1,0),"")</f>
        <v/>
      </c>
      <c r="T152" s="1459" t="s">
        <v>2285</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2188</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54"/>
      <c r="AV152" s="1493" t="str">
        <f t="shared" ref="AV152" si="165">IF(OR(AB150&lt;&gt;7,AD150&lt;&gt;3),"V列に色付け","")</f>
        <v/>
      </c>
      <c r="AW152" s="1518"/>
      <c r="AX152" s="1507"/>
      <c r="AY152" s="683"/>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62"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3"/>
      <c r="AW153" s="664" t="str">
        <f>IF('別紙様式2-2（４・５月分）'!O118="","",'別紙様式2-2（４・５月分）'!O118)</f>
        <v/>
      </c>
      <c r="AX153" s="1507"/>
      <c r="AY153" s="685"/>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2275</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2188</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3"/>
      <c r="AW154" s="664" t="str">
        <f>IF('別紙様式2-2（４・５月分）'!O119="","",'別紙様式2-2（４・５月分）'!O119)</f>
        <v/>
      </c>
      <c r="AX154" s="1507" t="str">
        <f>IF(SUM('別紙様式2-2（４・５月分）'!P119:P121)=0,"",SUM('別紙様式2-2（４・５月分）'!P119:P121))</f>
        <v/>
      </c>
      <c r="AY154" s="1589" t="str">
        <f>IFERROR(VLOOKUP(K154,【参考】数式用!$AJ$2:$AK$24,2,FALSE),"")</f>
        <v/>
      </c>
      <c r="AZ154" s="596"/>
      <c r="BE154" s="440"/>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86"/>
      <c r="AV155" s="1493"/>
      <c r="AW155" s="1518" t="str">
        <f>IF('別紙様式2-2（４・５月分）'!O120="","",'別紙様式2-2（４・５月分）'!O120)</f>
        <v/>
      </c>
      <c r="AX155" s="1507"/>
      <c r="AY155" s="1589"/>
      <c r="AZ155" s="533"/>
      <c r="BE155" s="440"/>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2196</v>
      </c>
      <c r="Q156" s="1504" t="str">
        <f>IFERROR(VLOOKUP('別紙様式2-2（４・５月分）'!AR119,【参考】数式用!$AT$5:$AV$22,3,FALSE),"")</f>
        <v/>
      </c>
      <c r="R156" s="1388" t="s">
        <v>2207</v>
      </c>
      <c r="S156" s="1396" t="str">
        <f>IFERROR(VLOOKUP(K154,【参考】数式用!$A$5:$AB$27,MATCH(Q156,【参考】数式用!$B$4:$AB$4,0)+1,0),"")</f>
        <v/>
      </c>
      <c r="T156" s="1459" t="s">
        <v>2285</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2188</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54"/>
      <c r="AV156" s="1493" t="str">
        <f t="shared" ref="AV156" si="170">IF(OR(AB154&lt;&gt;7,AD154&lt;&gt;3),"V列に色付け","")</f>
        <v/>
      </c>
      <c r="AW156" s="1518"/>
      <c r="AX156" s="1507"/>
      <c r="AY156" s="683"/>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62"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3"/>
      <c r="AW157" s="664" t="str">
        <f>IF('別紙様式2-2（４・５月分）'!O121="","",'別紙様式2-2（４・５月分）'!O121)</f>
        <v/>
      </c>
      <c r="AX157" s="1507"/>
      <c r="AY157" s="685"/>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2275</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2188</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3"/>
      <c r="AW158" s="664" t="str">
        <f>IF('別紙様式2-2（４・５月分）'!O122="","",'別紙様式2-2（４・５月分）'!O122)</f>
        <v/>
      </c>
      <c r="AX158" s="1507" t="str">
        <f>IF(SUM('別紙様式2-2（４・５月分）'!P122:P124)=0,"",SUM('別紙様式2-2（４・５月分）'!P122:P124))</f>
        <v/>
      </c>
      <c r="AY158" s="1590" t="str">
        <f>IFERROR(VLOOKUP(K158,【参考】数式用!$AJ$2:$AK$24,2,FALSE),"")</f>
        <v/>
      </c>
      <c r="AZ158" s="596"/>
      <c r="BE158" s="440"/>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86"/>
      <c r="AV159" s="1493"/>
      <c r="AW159" s="1518" t="str">
        <f>IF('別紙様式2-2（４・５月分）'!O123="","",'別紙様式2-2（４・５月分）'!O123)</f>
        <v/>
      </c>
      <c r="AX159" s="1507"/>
      <c r="AY159" s="1589"/>
      <c r="AZ159" s="533"/>
      <c r="BE159" s="440"/>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2196</v>
      </c>
      <c r="Q160" s="1504" t="str">
        <f>IFERROR(VLOOKUP('別紙様式2-2（４・５月分）'!AR122,【参考】数式用!$AT$5:$AV$22,3,FALSE),"")</f>
        <v/>
      </c>
      <c r="R160" s="1388" t="s">
        <v>2207</v>
      </c>
      <c r="S160" s="1394" t="str">
        <f>IFERROR(VLOOKUP(K158,【参考】数式用!$A$5:$AB$27,MATCH(Q160,【参考】数式用!$B$4:$AB$4,0)+1,0),"")</f>
        <v/>
      </c>
      <c r="T160" s="1459" t="s">
        <v>2285</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2188</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54"/>
      <c r="AV160" s="1493" t="str">
        <f t="shared" ref="AV160" si="175">IF(OR(AB158&lt;&gt;7,AD158&lt;&gt;3),"V列に色付け","")</f>
        <v/>
      </c>
      <c r="AW160" s="1518"/>
      <c r="AX160" s="1507"/>
      <c r="AY160" s="683"/>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62"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3"/>
      <c r="AW161" s="664" t="str">
        <f>IF('別紙様式2-2（４・５月分）'!O124="","",'別紙様式2-2（４・５月分）'!O124)</f>
        <v/>
      </c>
      <c r="AX161" s="1507"/>
      <c r="AY161" s="685"/>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2275</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2188</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3"/>
      <c r="AW162" s="664" t="str">
        <f>IF('別紙様式2-2（４・５月分）'!O125="","",'別紙様式2-2（４・５月分）'!O125)</f>
        <v/>
      </c>
      <c r="AX162" s="1507" t="str">
        <f>IF(SUM('別紙様式2-2（４・５月分）'!P125:P127)=0,"",SUM('別紙様式2-2（４・５月分）'!P125:P127))</f>
        <v/>
      </c>
      <c r="AY162" s="1589" t="str">
        <f>IFERROR(VLOOKUP(K162,【参考】数式用!$AJ$2:$AK$24,2,FALSE),"")</f>
        <v/>
      </c>
      <c r="AZ162" s="596"/>
      <c r="BE162" s="440"/>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86"/>
      <c r="AV163" s="1493"/>
      <c r="AW163" s="1518" t="str">
        <f>IF('別紙様式2-2（４・５月分）'!O126="","",'別紙様式2-2（４・５月分）'!O126)</f>
        <v/>
      </c>
      <c r="AX163" s="1507"/>
      <c r="AY163" s="1589"/>
      <c r="AZ163" s="533"/>
      <c r="BE163" s="440"/>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2196</v>
      </c>
      <c r="Q164" s="1504" t="str">
        <f>IFERROR(VLOOKUP('別紙様式2-2（４・５月分）'!AR125,【参考】数式用!$AT$5:$AV$22,3,FALSE),"")</f>
        <v/>
      </c>
      <c r="R164" s="1388" t="s">
        <v>2207</v>
      </c>
      <c r="S164" s="1396" t="str">
        <f>IFERROR(VLOOKUP(K162,【参考】数式用!$A$5:$AB$27,MATCH(Q164,【参考】数式用!$B$4:$AB$4,0)+1,0),"")</f>
        <v/>
      </c>
      <c r="T164" s="1459" t="s">
        <v>2285</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2188</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54"/>
      <c r="AV164" s="1493" t="str">
        <f t="shared" ref="AV164" si="180">IF(OR(AB162&lt;&gt;7,AD162&lt;&gt;3),"V列に色付け","")</f>
        <v/>
      </c>
      <c r="AW164" s="1518"/>
      <c r="AX164" s="1507"/>
      <c r="AY164" s="683"/>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62"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3"/>
      <c r="AW165" s="664" t="str">
        <f>IF('別紙様式2-2（４・５月分）'!O127="","",'別紙様式2-2（４・５月分）'!O127)</f>
        <v/>
      </c>
      <c r="AX165" s="1507"/>
      <c r="AY165" s="685"/>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2275</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2188</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3"/>
      <c r="AW166" s="664" t="str">
        <f>IF('別紙様式2-2（４・５月分）'!O128="","",'別紙様式2-2（４・５月分）'!O128)</f>
        <v/>
      </c>
      <c r="AX166" s="1507" t="str">
        <f>IF(SUM('別紙様式2-2（４・５月分）'!P128:P130)=0,"",SUM('別紙様式2-2（４・５月分）'!P128:P130))</f>
        <v/>
      </c>
      <c r="AY166" s="1590" t="str">
        <f>IFERROR(VLOOKUP(K166,【参考】数式用!$AJ$2:$AK$24,2,FALSE),"")</f>
        <v/>
      </c>
      <c r="AZ166" s="596"/>
      <c r="BE166" s="440"/>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86"/>
      <c r="AV167" s="1493"/>
      <c r="AW167" s="1518" t="str">
        <f>IF('別紙様式2-2（４・５月分）'!O129="","",'別紙様式2-2（４・５月分）'!O129)</f>
        <v/>
      </c>
      <c r="AX167" s="1507"/>
      <c r="AY167" s="1589"/>
      <c r="AZ167" s="533"/>
      <c r="BE167" s="440"/>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2196</v>
      </c>
      <c r="Q168" s="1504" t="str">
        <f>IFERROR(VLOOKUP('別紙様式2-2（４・５月分）'!AR128,【参考】数式用!$AT$5:$AV$22,3,FALSE),"")</f>
        <v/>
      </c>
      <c r="R168" s="1388" t="s">
        <v>2207</v>
      </c>
      <c r="S168" s="1394" t="str">
        <f>IFERROR(VLOOKUP(K166,【参考】数式用!$A$5:$AB$27,MATCH(Q168,【参考】数式用!$B$4:$AB$4,0)+1,0),"")</f>
        <v/>
      </c>
      <c r="T168" s="1459" t="s">
        <v>2285</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2188</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54"/>
      <c r="AV168" s="1493" t="str">
        <f t="shared" ref="AV168" si="185">IF(OR(AB166&lt;&gt;7,AD166&lt;&gt;3),"V列に色付け","")</f>
        <v/>
      </c>
      <c r="AW168" s="1518"/>
      <c r="AX168" s="1507"/>
      <c r="AY168" s="683"/>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62"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3"/>
      <c r="AW169" s="664" t="str">
        <f>IF('別紙様式2-2（４・５月分）'!O130="","",'別紙様式2-2（４・５月分）'!O130)</f>
        <v/>
      </c>
      <c r="AX169" s="1507"/>
      <c r="AY169" s="685"/>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2275</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2188</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3"/>
      <c r="AW170" s="664" t="str">
        <f>IF('別紙様式2-2（４・５月分）'!O131="","",'別紙様式2-2（４・５月分）'!O131)</f>
        <v/>
      </c>
      <c r="AX170" s="1507" t="str">
        <f>IF(SUM('別紙様式2-2（４・５月分）'!P131:P133)=0,"",SUM('別紙様式2-2（４・５月分）'!P131:P133))</f>
        <v/>
      </c>
      <c r="AY170" s="1589" t="str">
        <f>IFERROR(VLOOKUP(K170,【参考】数式用!$AJ$2:$AK$24,2,FALSE),"")</f>
        <v/>
      </c>
      <c r="AZ170" s="596"/>
      <c r="BE170" s="440"/>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86"/>
      <c r="AV171" s="1493"/>
      <c r="AW171" s="1518" t="str">
        <f>IF('別紙様式2-2（４・５月分）'!O132="","",'別紙様式2-2（４・５月分）'!O132)</f>
        <v/>
      </c>
      <c r="AX171" s="1507"/>
      <c r="AY171" s="1589"/>
      <c r="AZ171" s="533"/>
      <c r="BE171" s="440"/>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2196</v>
      </c>
      <c r="Q172" s="1504" t="str">
        <f>IFERROR(VLOOKUP('別紙様式2-2（４・５月分）'!AR131,【参考】数式用!$AT$5:$AV$22,3,FALSE),"")</f>
        <v/>
      </c>
      <c r="R172" s="1388" t="s">
        <v>2207</v>
      </c>
      <c r="S172" s="1394" t="str">
        <f>IFERROR(VLOOKUP(K170,【参考】数式用!$A$5:$AB$27,MATCH(Q172,【参考】数式用!$B$4:$AB$4,0)+1,0),"")</f>
        <v/>
      </c>
      <c r="T172" s="1459" t="s">
        <v>2285</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2188</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54"/>
      <c r="AV172" s="1493" t="str">
        <f t="shared" ref="AV172" si="190">IF(OR(AB170&lt;&gt;7,AD170&lt;&gt;3),"V列に色付け","")</f>
        <v/>
      </c>
      <c r="AW172" s="1518"/>
      <c r="AX172" s="1507"/>
      <c r="AY172" s="683"/>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62"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3"/>
      <c r="AW173" s="664" t="str">
        <f>IF('別紙様式2-2（４・５月分）'!O133="","",'別紙様式2-2（４・５月分）'!O133)</f>
        <v/>
      </c>
      <c r="AX173" s="1507"/>
      <c r="AY173" s="685"/>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2275</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2188</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3"/>
      <c r="AW174" s="664" t="str">
        <f>IF('別紙様式2-2（４・５月分）'!O134="","",'別紙様式2-2（４・５月分）'!O134)</f>
        <v/>
      </c>
      <c r="AX174" s="1507" t="str">
        <f>IF(SUM('別紙様式2-2（４・５月分）'!P134:P136)=0,"",SUM('別紙様式2-2（４・５月分）'!P134:P136))</f>
        <v/>
      </c>
      <c r="AY174" s="1590" t="str">
        <f>IFERROR(VLOOKUP(K174,【参考】数式用!$AJ$2:$AK$24,2,FALSE),"")</f>
        <v/>
      </c>
      <c r="AZ174" s="596"/>
      <c r="BE174" s="440"/>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86"/>
      <c r="AV175" s="1493"/>
      <c r="AW175" s="1518" t="str">
        <f>IF('別紙様式2-2（４・５月分）'!O135="","",'別紙様式2-2（４・５月分）'!O135)</f>
        <v/>
      </c>
      <c r="AX175" s="1507"/>
      <c r="AY175" s="1589"/>
      <c r="AZ175" s="533"/>
      <c r="BE175" s="440"/>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2196</v>
      </c>
      <c r="Q176" s="1504" t="str">
        <f>IFERROR(VLOOKUP('別紙様式2-2（４・５月分）'!AR134,【参考】数式用!$AT$5:$AV$22,3,FALSE),"")</f>
        <v/>
      </c>
      <c r="R176" s="1388" t="s">
        <v>2207</v>
      </c>
      <c r="S176" s="1396" t="str">
        <f>IFERROR(VLOOKUP(K174,【参考】数式用!$A$5:$AB$27,MATCH(Q176,【参考】数式用!$B$4:$AB$4,0)+1,0),"")</f>
        <v/>
      </c>
      <c r="T176" s="1459" t="s">
        <v>2285</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2188</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54"/>
      <c r="AV176" s="1493" t="str">
        <f t="shared" ref="AV176" si="195">IF(OR(AB174&lt;&gt;7,AD174&lt;&gt;3),"V列に色付け","")</f>
        <v/>
      </c>
      <c r="AW176" s="1518"/>
      <c r="AX176" s="1507"/>
      <c r="AY176" s="683"/>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62"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3"/>
      <c r="AW177" s="664" t="str">
        <f>IF('別紙様式2-2（４・５月分）'!O136="","",'別紙様式2-2（４・５月分）'!O136)</f>
        <v/>
      </c>
      <c r="AX177" s="1507"/>
      <c r="AY177" s="685"/>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2275</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2188</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3"/>
      <c r="AW178" s="664" t="str">
        <f>IF('別紙様式2-2（４・５月分）'!O137="","",'別紙様式2-2（４・５月分）'!O137)</f>
        <v/>
      </c>
      <c r="AX178" s="1507" t="str">
        <f>IF(SUM('別紙様式2-2（４・５月分）'!P137:P139)=0,"",SUM('別紙様式2-2（４・５月分）'!P137:P139))</f>
        <v/>
      </c>
      <c r="AY178" s="1589" t="str">
        <f>IFERROR(VLOOKUP(K178,【参考】数式用!$AJ$2:$AK$24,2,FALSE),"")</f>
        <v/>
      </c>
      <c r="AZ178" s="596"/>
      <c r="BE178" s="440"/>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86"/>
      <c r="AV179" s="1493"/>
      <c r="AW179" s="1518" t="str">
        <f>IF('別紙様式2-2（４・５月分）'!O138="","",'別紙様式2-2（４・５月分）'!O138)</f>
        <v/>
      </c>
      <c r="AX179" s="1507"/>
      <c r="AY179" s="1589"/>
      <c r="AZ179" s="533"/>
      <c r="BE179" s="440"/>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2196</v>
      </c>
      <c r="Q180" s="1504" t="str">
        <f>IFERROR(VLOOKUP('別紙様式2-2（４・５月分）'!AR137,【参考】数式用!$AT$5:$AV$22,3,FALSE),"")</f>
        <v/>
      </c>
      <c r="R180" s="1388" t="s">
        <v>2207</v>
      </c>
      <c r="S180" s="1394" t="str">
        <f>IFERROR(VLOOKUP(K178,【参考】数式用!$A$5:$AB$27,MATCH(Q180,【参考】数式用!$B$4:$AB$4,0)+1,0),"")</f>
        <v/>
      </c>
      <c r="T180" s="1459" t="s">
        <v>2285</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2188</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54"/>
      <c r="AV180" s="1493" t="str">
        <f t="shared" ref="AV180" si="200">IF(OR(AB178&lt;&gt;7,AD178&lt;&gt;3),"V列に色付け","")</f>
        <v/>
      </c>
      <c r="AW180" s="1518"/>
      <c r="AX180" s="1507"/>
      <c r="AY180" s="683"/>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62"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3"/>
      <c r="AW181" s="664" t="str">
        <f>IF('別紙様式2-2（４・５月分）'!O139="","",'別紙様式2-2（４・５月分）'!O139)</f>
        <v/>
      </c>
      <c r="AX181" s="1507"/>
      <c r="AY181" s="685"/>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2275</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2188</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3"/>
      <c r="AW182" s="664" t="str">
        <f>IF('別紙様式2-2（４・５月分）'!O140="","",'別紙様式2-2（４・５月分）'!O140)</f>
        <v/>
      </c>
      <c r="AX182" s="1507" t="str">
        <f>IF(SUM('別紙様式2-2（４・５月分）'!P140:P142)=0,"",SUM('別紙様式2-2（４・５月分）'!P140:P142))</f>
        <v/>
      </c>
      <c r="AY182" s="1590" t="str">
        <f>IFERROR(VLOOKUP(K182,【参考】数式用!$AJ$2:$AK$24,2,FALSE),"")</f>
        <v/>
      </c>
      <c r="AZ182" s="596"/>
      <c r="BE182" s="440"/>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86"/>
      <c r="AV183" s="1493"/>
      <c r="AW183" s="1518" t="str">
        <f>IF('別紙様式2-2（４・５月分）'!O141="","",'別紙様式2-2（４・５月分）'!O141)</f>
        <v/>
      </c>
      <c r="AX183" s="1507"/>
      <c r="AY183" s="1589"/>
      <c r="AZ183" s="533"/>
      <c r="BE183" s="440"/>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2196</v>
      </c>
      <c r="Q184" s="1504" t="str">
        <f>IFERROR(VLOOKUP('別紙様式2-2（４・５月分）'!AR140,【参考】数式用!$AT$5:$AV$22,3,FALSE),"")</f>
        <v/>
      </c>
      <c r="R184" s="1388" t="s">
        <v>2207</v>
      </c>
      <c r="S184" s="1396" t="str">
        <f>IFERROR(VLOOKUP(K182,【参考】数式用!$A$5:$AB$27,MATCH(Q184,【参考】数式用!$B$4:$AB$4,0)+1,0),"")</f>
        <v/>
      </c>
      <c r="T184" s="1459" t="s">
        <v>2285</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2188</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54"/>
      <c r="AV184" s="1493" t="str">
        <f t="shared" ref="AV184" si="205">IF(OR(AB182&lt;&gt;7,AD182&lt;&gt;3),"V列に色付け","")</f>
        <v/>
      </c>
      <c r="AW184" s="1518"/>
      <c r="AX184" s="1507"/>
      <c r="AY184" s="683"/>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62"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3"/>
      <c r="AW185" s="664" t="str">
        <f>IF('別紙様式2-2（４・５月分）'!O142="","",'別紙様式2-2（４・５月分）'!O142)</f>
        <v/>
      </c>
      <c r="AX185" s="1507"/>
      <c r="AY185" s="685"/>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2275</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2188</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3"/>
      <c r="AW186" s="664" t="str">
        <f>IF('別紙様式2-2（４・５月分）'!O143="","",'別紙様式2-2（４・５月分）'!O143)</f>
        <v/>
      </c>
      <c r="AX186" s="1507" t="str">
        <f>IF(SUM('別紙様式2-2（４・５月分）'!P143:P145)=0,"",SUM('別紙様式2-2（４・５月分）'!P143:P145))</f>
        <v/>
      </c>
      <c r="AY186" s="1589" t="str">
        <f>IFERROR(VLOOKUP(K186,【参考】数式用!$AJ$2:$AK$24,2,FALSE),"")</f>
        <v/>
      </c>
      <c r="AZ186" s="596"/>
      <c r="BE186" s="440"/>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86"/>
      <c r="AV187" s="1493"/>
      <c r="AW187" s="1518" t="str">
        <f>IF('別紙様式2-2（４・５月分）'!O144="","",'別紙様式2-2（４・５月分）'!O144)</f>
        <v/>
      </c>
      <c r="AX187" s="1507"/>
      <c r="AY187" s="1589"/>
      <c r="AZ187" s="533"/>
      <c r="BE187" s="440"/>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2196</v>
      </c>
      <c r="Q188" s="1504" t="str">
        <f>IFERROR(VLOOKUP('別紙様式2-2（４・５月分）'!AR143,【参考】数式用!$AT$5:$AV$22,3,FALSE),"")</f>
        <v/>
      </c>
      <c r="R188" s="1388" t="s">
        <v>2207</v>
      </c>
      <c r="S188" s="1394" t="str">
        <f>IFERROR(VLOOKUP(K186,【参考】数式用!$A$5:$AB$27,MATCH(Q188,【参考】数式用!$B$4:$AB$4,0)+1,0),"")</f>
        <v/>
      </c>
      <c r="T188" s="1459" t="s">
        <v>2285</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2188</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54"/>
      <c r="AV188" s="1493" t="str">
        <f t="shared" ref="AV188" si="210">IF(OR(AB186&lt;&gt;7,AD186&lt;&gt;3),"V列に色付け","")</f>
        <v/>
      </c>
      <c r="AW188" s="1518"/>
      <c r="AX188" s="1507"/>
      <c r="AY188" s="683"/>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62"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3"/>
      <c r="AW189" s="664" t="str">
        <f>IF('別紙様式2-2（４・５月分）'!O145="","",'別紙様式2-2（４・５月分）'!O145)</f>
        <v/>
      </c>
      <c r="AX189" s="1507"/>
      <c r="AY189" s="685"/>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2275</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2188</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3"/>
      <c r="AW190" s="664" t="str">
        <f>IF('別紙様式2-2（４・５月分）'!O146="","",'別紙様式2-2（４・５月分）'!O146)</f>
        <v/>
      </c>
      <c r="AX190" s="1507" t="str">
        <f>IF(SUM('別紙様式2-2（４・５月分）'!P146:P148)=0,"",SUM('別紙様式2-2（４・５月分）'!P146:P148))</f>
        <v/>
      </c>
      <c r="AY190" s="1590" t="str">
        <f>IFERROR(VLOOKUP(K190,【参考】数式用!$AJ$2:$AK$24,2,FALSE),"")</f>
        <v/>
      </c>
      <c r="AZ190" s="596"/>
      <c r="BE190" s="440"/>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86"/>
      <c r="AV191" s="1493"/>
      <c r="AW191" s="1518" t="str">
        <f>IF('別紙様式2-2（４・５月分）'!O147="","",'別紙様式2-2（４・５月分）'!O147)</f>
        <v/>
      </c>
      <c r="AX191" s="1507"/>
      <c r="AY191" s="1589"/>
      <c r="AZ191" s="533"/>
      <c r="BE191" s="440"/>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2196</v>
      </c>
      <c r="Q192" s="1504" t="str">
        <f>IFERROR(VLOOKUP('別紙様式2-2（４・５月分）'!AR146,【参考】数式用!$AT$5:$AV$22,3,FALSE),"")</f>
        <v/>
      </c>
      <c r="R192" s="1388" t="s">
        <v>2207</v>
      </c>
      <c r="S192" s="1396" t="str">
        <f>IFERROR(VLOOKUP(K190,【参考】数式用!$A$5:$AB$27,MATCH(Q192,【参考】数式用!$B$4:$AB$4,0)+1,0),"")</f>
        <v/>
      </c>
      <c r="T192" s="1459" t="s">
        <v>2285</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2188</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54"/>
      <c r="AV192" s="1493" t="str">
        <f t="shared" ref="AV192" si="215">IF(OR(AB190&lt;&gt;7,AD190&lt;&gt;3),"V列に色付け","")</f>
        <v/>
      </c>
      <c r="AW192" s="1518"/>
      <c r="AX192" s="1507"/>
      <c r="AY192" s="683"/>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62"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3"/>
      <c r="AW193" s="664" t="str">
        <f>IF('別紙様式2-2（４・５月分）'!O148="","",'別紙様式2-2（４・５月分）'!O148)</f>
        <v/>
      </c>
      <c r="AX193" s="1507"/>
      <c r="AY193" s="685"/>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2275</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2188</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3"/>
      <c r="AW194" s="664" t="str">
        <f>IF('別紙様式2-2（４・５月分）'!O149="","",'別紙様式2-2（４・５月分）'!O149)</f>
        <v/>
      </c>
      <c r="AX194" s="1507" t="str">
        <f>IF(SUM('別紙様式2-2（４・５月分）'!P149:P151)=0,"",SUM('別紙様式2-2（４・５月分）'!P149:P151))</f>
        <v/>
      </c>
      <c r="AY194" s="1589" t="str">
        <f>IFERROR(VLOOKUP(K194,【参考】数式用!$AJ$2:$AK$24,2,FALSE),"")</f>
        <v/>
      </c>
      <c r="AZ194" s="596"/>
      <c r="BE194" s="440"/>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86"/>
      <c r="AV195" s="1493"/>
      <c r="AW195" s="1518" t="str">
        <f>IF('別紙様式2-2（４・５月分）'!O150="","",'別紙様式2-2（４・５月分）'!O150)</f>
        <v/>
      </c>
      <c r="AX195" s="1507"/>
      <c r="AY195" s="1589"/>
      <c r="AZ195" s="533"/>
      <c r="BE195" s="440"/>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2196</v>
      </c>
      <c r="Q196" s="1504" t="str">
        <f>IFERROR(VLOOKUP('別紙様式2-2（４・５月分）'!AR149,【参考】数式用!$AT$5:$AV$22,3,FALSE),"")</f>
        <v/>
      </c>
      <c r="R196" s="1388" t="s">
        <v>2207</v>
      </c>
      <c r="S196" s="1394" t="str">
        <f>IFERROR(VLOOKUP(K194,【参考】数式用!$A$5:$AB$27,MATCH(Q196,【参考】数式用!$B$4:$AB$4,0)+1,0),"")</f>
        <v/>
      </c>
      <c r="T196" s="1459" t="s">
        <v>2285</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2188</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54"/>
      <c r="AV196" s="1493" t="str">
        <f t="shared" ref="AV196" si="220">IF(OR(AB194&lt;&gt;7,AD194&lt;&gt;3),"V列に色付け","")</f>
        <v/>
      </c>
      <c r="AW196" s="1518"/>
      <c r="AX196" s="1507"/>
      <c r="AY196" s="683"/>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62"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3"/>
      <c r="AW197" s="664" t="str">
        <f>IF('別紙様式2-2（４・５月分）'!O151="","",'別紙様式2-2（４・５月分）'!O151)</f>
        <v/>
      </c>
      <c r="AX197" s="1507"/>
      <c r="AY197" s="685"/>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2275</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2188</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3"/>
      <c r="AW198" s="664" t="str">
        <f>IF('別紙様式2-2（４・５月分）'!O152="","",'別紙様式2-2（４・５月分）'!O152)</f>
        <v/>
      </c>
      <c r="AX198" s="1507" t="str">
        <f>IF(SUM('別紙様式2-2（４・５月分）'!P152:P154)=0,"",SUM('別紙様式2-2（４・５月分）'!P152:P154))</f>
        <v/>
      </c>
      <c r="AY198" s="1590" t="str">
        <f>IFERROR(VLOOKUP(K198,【参考】数式用!$AJ$2:$AK$24,2,FALSE),"")</f>
        <v/>
      </c>
      <c r="AZ198" s="596"/>
      <c r="BE198" s="440"/>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86"/>
      <c r="AV199" s="1493"/>
      <c r="AW199" s="1518" t="str">
        <f>IF('別紙様式2-2（４・５月分）'!O153="","",'別紙様式2-2（４・５月分）'!O153)</f>
        <v/>
      </c>
      <c r="AX199" s="1507"/>
      <c r="AY199" s="1589"/>
      <c r="AZ199" s="533"/>
      <c r="BE199" s="440"/>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2196</v>
      </c>
      <c r="Q200" s="1504" t="str">
        <f>IFERROR(VLOOKUP('別紙様式2-2（４・５月分）'!AR152,【参考】数式用!$AT$5:$AV$22,3,FALSE),"")</f>
        <v/>
      </c>
      <c r="R200" s="1388" t="s">
        <v>2207</v>
      </c>
      <c r="S200" s="1396" t="str">
        <f>IFERROR(VLOOKUP(K198,【参考】数式用!$A$5:$AB$27,MATCH(Q200,【参考】数式用!$B$4:$AB$4,0)+1,0),"")</f>
        <v/>
      </c>
      <c r="T200" s="1459" t="s">
        <v>2285</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2188</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54"/>
      <c r="AV200" s="1493" t="str">
        <f t="shared" ref="AV200" si="225">IF(OR(AB198&lt;&gt;7,AD198&lt;&gt;3),"V列に色付け","")</f>
        <v/>
      </c>
      <c r="AW200" s="1518"/>
      <c r="AX200" s="1507"/>
      <c r="AY200" s="683"/>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62"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3"/>
      <c r="AW201" s="664" t="str">
        <f>IF('別紙様式2-2（４・５月分）'!O154="","",'別紙様式2-2（４・５月分）'!O154)</f>
        <v/>
      </c>
      <c r="AX201" s="1507"/>
      <c r="AY201" s="685"/>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2275</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2188</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3"/>
      <c r="AW202" s="664" t="str">
        <f>IF('別紙様式2-2（４・５月分）'!O155="","",'別紙様式2-2（４・５月分）'!O155)</f>
        <v/>
      </c>
      <c r="AX202" s="1507" t="str">
        <f>IF(SUM('別紙様式2-2（４・５月分）'!P155:P157)=0,"",SUM('別紙様式2-2（４・５月分）'!P155:P157))</f>
        <v/>
      </c>
      <c r="AY202" s="1589" t="str">
        <f>IFERROR(VLOOKUP(K202,【参考】数式用!$AJ$2:$AK$24,2,FALSE),"")</f>
        <v/>
      </c>
      <c r="AZ202" s="596"/>
      <c r="BE202" s="440"/>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86"/>
      <c r="AV203" s="1493"/>
      <c r="AW203" s="1518" t="str">
        <f>IF('別紙様式2-2（４・５月分）'!O156="","",'別紙様式2-2（４・５月分）'!O156)</f>
        <v/>
      </c>
      <c r="AX203" s="1507"/>
      <c r="AY203" s="1589"/>
      <c r="AZ203" s="533"/>
      <c r="BE203" s="440"/>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2196</v>
      </c>
      <c r="Q204" s="1504" t="str">
        <f>IFERROR(VLOOKUP('別紙様式2-2（４・５月分）'!AR155,【参考】数式用!$AT$5:$AV$22,3,FALSE),"")</f>
        <v/>
      </c>
      <c r="R204" s="1388" t="s">
        <v>2207</v>
      </c>
      <c r="S204" s="1394" t="str">
        <f>IFERROR(VLOOKUP(K202,【参考】数式用!$A$5:$AB$27,MATCH(Q204,【参考】数式用!$B$4:$AB$4,0)+1,0),"")</f>
        <v/>
      </c>
      <c r="T204" s="1459" t="s">
        <v>2285</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2188</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54"/>
      <c r="AV204" s="1493" t="str">
        <f t="shared" ref="AV204" si="230">IF(OR(AB202&lt;&gt;7,AD202&lt;&gt;3),"V列に色付け","")</f>
        <v/>
      </c>
      <c r="AW204" s="1518"/>
      <c r="AX204" s="1507"/>
      <c r="AY204" s="683"/>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62"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3"/>
      <c r="AW205" s="664" t="str">
        <f>IF('別紙様式2-2（４・５月分）'!O157="","",'別紙様式2-2（４・５月分）'!O157)</f>
        <v/>
      </c>
      <c r="AX205" s="1507"/>
      <c r="AY205" s="685"/>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2275</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2188</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3"/>
      <c r="AW206" s="664" t="str">
        <f>IF('別紙様式2-2（４・５月分）'!O158="","",'別紙様式2-2（４・５月分）'!O158)</f>
        <v/>
      </c>
      <c r="AX206" s="1507" t="str">
        <f>IF(SUM('別紙様式2-2（４・５月分）'!P158:P160)=0,"",SUM('別紙様式2-2（４・５月分）'!P158:P160))</f>
        <v/>
      </c>
      <c r="AY206" s="1590" t="str">
        <f>IFERROR(VLOOKUP(K206,【参考】数式用!$AJ$2:$AK$24,2,FALSE),"")</f>
        <v/>
      </c>
      <c r="AZ206" s="596"/>
      <c r="BE206" s="440"/>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86"/>
      <c r="AV207" s="1493"/>
      <c r="AW207" s="1518" t="str">
        <f>IF('別紙様式2-2（４・５月分）'!O159="","",'別紙様式2-2（４・５月分）'!O159)</f>
        <v/>
      </c>
      <c r="AX207" s="1507"/>
      <c r="AY207" s="1589"/>
      <c r="AZ207" s="533"/>
      <c r="BE207" s="440"/>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2196</v>
      </c>
      <c r="Q208" s="1504" t="str">
        <f>IFERROR(VLOOKUP('別紙様式2-2（４・５月分）'!AR158,【参考】数式用!$AT$5:$AV$22,3,FALSE),"")</f>
        <v/>
      </c>
      <c r="R208" s="1388" t="s">
        <v>2207</v>
      </c>
      <c r="S208" s="1396" t="str">
        <f>IFERROR(VLOOKUP(K206,【参考】数式用!$A$5:$AB$27,MATCH(Q208,【参考】数式用!$B$4:$AB$4,0)+1,0),"")</f>
        <v/>
      </c>
      <c r="T208" s="1459" t="s">
        <v>2285</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2188</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54"/>
      <c r="AV208" s="1493" t="str">
        <f t="shared" ref="AV208" si="235">IF(OR(AB206&lt;&gt;7,AD206&lt;&gt;3),"V列に色付け","")</f>
        <v/>
      </c>
      <c r="AW208" s="1518"/>
      <c r="AX208" s="1507"/>
      <c r="AY208" s="683"/>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62"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3"/>
      <c r="AW209" s="664" t="str">
        <f>IF('別紙様式2-2（４・５月分）'!O160="","",'別紙様式2-2（４・５月分）'!O160)</f>
        <v/>
      </c>
      <c r="AX209" s="1507"/>
      <c r="AY209" s="685"/>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2275</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2188</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3"/>
      <c r="AW210" s="664" t="str">
        <f>IF('別紙様式2-2（４・５月分）'!O161="","",'別紙様式2-2（４・５月分）'!O161)</f>
        <v/>
      </c>
      <c r="AX210" s="1507" t="str">
        <f>IF(SUM('別紙様式2-2（４・５月分）'!P161:P163)=0,"",SUM('別紙様式2-2（４・５月分）'!P161:P163))</f>
        <v/>
      </c>
      <c r="AY210" s="1589" t="str">
        <f>IFERROR(VLOOKUP(K210,【参考】数式用!$AJ$2:$AK$24,2,FALSE),"")</f>
        <v/>
      </c>
      <c r="AZ210" s="596"/>
      <c r="BE210" s="440"/>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86"/>
      <c r="AV211" s="1493"/>
      <c r="AW211" s="1518" t="str">
        <f>IF('別紙様式2-2（４・５月分）'!O162="","",'別紙様式2-2（４・５月分）'!O162)</f>
        <v/>
      </c>
      <c r="AX211" s="1507"/>
      <c r="AY211" s="1589"/>
      <c r="AZ211" s="533"/>
      <c r="BE211" s="440"/>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2196</v>
      </c>
      <c r="Q212" s="1504" t="str">
        <f>IFERROR(VLOOKUP('別紙様式2-2（４・５月分）'!AR161,【参考】数式用!$AT$5:$AV$22,3,FALSE),"")</f>
        <v/>
      </c>
      <c r="R212" s="1388" t="s">
        <v>2207</v>
      </c>
      <c r="S212" s="1394" t="str">
        <f>IFERROR(VLOOKUP(K210,【参考】数式用!$A$5:$AB$27,MATCH(Q212,【参考】数式用!$B$4:$AB$4,0)+1,0),"")</f>
        <v/>
      </c>
      <c r="T212" s="1459" t="s">
        <v>2285</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2188</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54"/>
      <c r="AV212" s="1493" t="str">
        <f t="shared" ref="AV212" si="240">IF(OR(AB210&lt;&gt;7,AD210&lt;&gt;3),"V列に色付け","")</f>
        <v/>
      </c>
      <c r="AW212" s="1518"/>
      <c r="AX212" s="1507"/>
      <c r="AY212" s="683"/>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62"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3"/>
      <c r="AW213" s="664" t="str">
        <f>IF('別紙様式2-2（４・５月分）'!O163="","",'別紙様式2-2（４・５月分）'!O163)</f>
        <v/>
      </c>
      <c r="AX213" s="1507"/>
      <c r="AY213" s="685"/>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2275</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2188</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3"/>
      <c r="AW214" s="664" t="str">
        <f>IF('別紙様式2-2（４・５月分）'!O164="","",'別紙様式2-2（４・５月分）'!O164)</f>
        <v/>
      </c>
      <c r="AX214" s="1507" t="str">
        <f>IF(SUM('別紙様式2-2（４・５月分）'!P164:P166)=0,"",SUM('別紙様式2-2（４・５月分）'!P164:P166))</f>
        <v/>
      </c>
      <c r="AY214" s="1590" t="str">
        <f>IFERROR(VLOOKUP(K214,【参考】数式用!$AJ$2:$AK$24,2,FALSE),"")</f>
        <v/>
      </c>
      <c r="AZ214" s="596"/>
      <c r="BE214" s="440"/>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86"/>
      <c r="AV215" s="1493"/>
      <c r="AW215" s="1518" t="str">
        <f>IF('別紙様式2-2（４・５月分）'!O165="","",'別紙様式2-2（４・５月分）'!O165)</f>
        <v/>
      </c>
      <c r="AX215" s="1507"/>
      <c r="AY215" s="1589"/>
      <c r="AZ215" s="533"/>
      <c r="BE215" s="440"/>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2196</v>
      </c>
      <c r="Q216" s="1504" t="str">
        <f>IFERROR(VLOOKUP('別紙様式2-2（４・５月分）'!AR164,【参考】数式用!$AT$5:$AV$22,3,FALSE),"")</f>
        <v/>
      </c>
      <c r="R216" s="1388" t="s">
        <v>2207</v>
      </c>
      <c r="S216" s="1396" t="str">
        <f>IFERROR(VLOOKUP(K214,【参考】数式用!$A$5:$AB$27,MATCH(Q216,【参考】数式用!$B$4:$AB$4,0)+1,0),"")</f>
        <v/>
      </c>
      <c r="T216" s="1459" t="s">
        <v>2285</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2188</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54"/>
      <c r="AV216" s="1493" t="str">
        <f t="shared" ref="AV216" si="245">IF(OR(AB214&lt;&gt;7,AD214&lt;&gt;3),"V列に色付け","")</f>
        <v/>
      </c>
      <c r="AW216" s="1518"/>
      <c r="AX216" s="1507"/>
      <c r="AY216" s="683"/>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62"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3"/>
      <c r="AW217" s="664" t="str">
        <f>IF('別紙様式2-2（４・５月分）'!O166="","",'別紙様式2-2（４・５月分）'!O166)</f>
        <v/>
      </c>
      <c r="AX217" s="1507"/>
      <c r="AY217" s="685"/>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2275</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2188</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3"/>
      <c r="AW218" s="664" t="str">
        <f>IF('別紙様式2-2（４・５月分）'!O167="","",'別紙様式2-2（４・５月分）'!O167)</f>
        <v/>
      </c>
      <c r="AX218" s="1507" t="str">
        <f>IF(SUM('別紙様式2-2（４・５月分）'!P167:P169)=0,"",SUM('別紙様式2-2（４・５月分）'!P167:P169))</f>
        <v/>
      </c>
      <c r="AY218" s="1589" t="str">
        <f>IFERROR(VLOOKUP(K218,【参考】数式用!$AJ$2:$AK$24,2,FALSE),"")</f>
        <v/>
      </c>
      <c r="AZ218" s="596"/>
      <c r="BE218" s="440"/>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86"/>
      <c r="AV219" s="1493"/>
      <c r="AW219" s="1518" t="str">
        <f>IF('別紙様式2-2（４・５月分）'!O168="","",'別紙様式2-2（４・５月分）'!O168)</f>
        <v/>
      </c>
      <c r="AX219" s="1507"/>
      <c r="AY219" s="1589"/>
      <c r="AZ219" s="533"/>
      <c r="BE219" s="440"/>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2196</v>
      </c>
      <c r="Q220" s="1504" t="str">
        <f>IFERROR(VLOOKUP('別紙様式2-2（４・５月分）'!AR167,【参考】数式用!$AT$5:$AV$22,3,FALSE),"")</f>
        <v/>
      </c>
      <c r="R220" s="1388" t="s">
        <v>2207</v>
      </c>
      <c r="S220" s="1394" t="str">
        <f>IFERROR(VLOOKUP(K218,【参考】数式用!$A$5:$AB$27,MATCH(Q220,【参考】数式用!$B$4:$AB$4,0)+1,0),"")</f>
        <v/>
      </c>
      <c r="T220" s="1459" t="s">
        <v>2285</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2188</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54"/>
      <c r="AV220" s="1493" t="str">
        <f t="shared" ref="AV220" si="250">IF(OR(AB218&lt;&gt;7,AD218&lt;&gt;3),"V列に色付け","")</f>
        <v/>
      </c>
      <c r="AW220" s="1518"/>
      <c r="AX220" s="1507"/>
      <c r="AY220" s="683"/>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62"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3"/>
      <c r="AW221" s="664" t="str">
        <f>IF('別紙様式2-2（４・５月分）'!O169="","",'別紙様式2-2（４・５月分）'!O169)</f>
        <v/>
      </c>
      <c r="AX221" s="1507"/>
      <c r="AY221" s="685"/>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2275</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2188</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3"/>
      <c r="AW222" s="664" t="str">
        <f>IF('別紙様式2-2（４・５月分）'!O170="","",'別紙様式2-2（４・５月分）'!O170)</f>
        <v/>
      </c>
      <c r="AX222" s="1507" t="str">
        <f>IF(SUM('別紙様式2-2（４・５月分）'!P170:P172)=0,"",SUM('別紙様式2-2（４・５月分）'!P170:P172))</f>
        <v/>
      </c>
      <c r="AY222" s="1590" t="str">
        <f>IFERROR(VLOOKUP(K222,【参考】数式用!$AJ$2:$AK$24,2,FALSE),"")</f>
        <v/>
      </c>
      <c r="AZ222" s="596"/>
      <c r="BE222" s="440"/>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86"/>
      <c r="AV223" s="1493"/>
      <c r="AW223" s="1518" t="str">
        <f>IF('別紙様式2-2（４・５月分）'!O171="","",'別紙様式2-2（４・５月分）'!O171)</f>
        <v/>
      </c>
      <c r="AX223" s="1507"/>
      <c r="AY223" s="1589"/>
      <c r="AZ223" s="533"/>
      <c r="BE223" s="440"/>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2196</v>
      </c>
      <c r="Q224" s="1504" t="str">
        <f>IFERROR(VLOOKUP('別紙様式2-2（４・５月分）'!AR170,【参考】数式用!$AT$5:$AV$22,3,FALSE),"")</f>
        <v/>
      </c>
      <c r="R224" s="1388" t="s">
        <v>2207</v>
      </c>
      <c r="S224" s="1396" t="str">
        <f>IFERROR(VLOOKUP(K222,【参考】数式用!$A$5:$AB$27,MATCH(Q224,【参考】数式用!$B$4:$AB$4,0)+1,0),"")</f>
        <v/>
      </c>
      <c r="T224" s="1459" t="s">
        <v>2285</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2188</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54"/>
      <c r="AV224" s="1493" t="str">
        <f t="shared" ref="AV224" si="255">IF(OR(AB222&lt;&gt;7,AD222&lt;&gt;3),"V列に色付け","")</f>
        <v/>
      </c>
      <c r="AW224" s="1518"/>
      <c r="AX224" s="1507"/>
      <c r="AY224" s="683"/>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62"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3"/>
      <c r="AW225" s="664" t="str">
        <f>IF('別紙様式2-2（４・５月分）'!O172="","",'別紙様式2-2（４・５月分）'!O172)</f>
        <v/>
      </c>
      <c r="AX225" s="1507"/>
      <c r="AY225" s="685"/>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2275</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2188</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3"/>
      <c r="AW226" s="664" t="str">
        <f>IF('別紙様式2-2（４・５月分）'!O173="","",'別紙様式2-2（４・５月分）'!O173)</f>
        <v/>
      </c>
      <c r="AX226" s="1507" t="str">
        <f>IF(SUM('別紙様式2-2（４・５月分）'!P173:P175)=0,"",SUM('別紙様式2-2（４・５月分）'!P173:P175))</f>
        <v/>
      </c>
      <c r="AY226" s="1589" t="str">
        <f>IFERROR(VLOOKUP(K226,【参考】数式用!$AJ$2:$AK$24,2,FALSE),"")</f>
        <v/>
      </c>
      <c r="AZ226" s="596"/>
      <c r="BE226" s="440"/>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86"/>
      <c r="AV227" s="1493"/>
      <c r="AW227" s="1518" t="str">
        <f>IF('別紙様式2-2（４・５月分）'!O174="","",'別紙様式2-2（４・５月分）'!O174)</f>
        <v/>
      </c>
      <c r="AX227" s="1507"/>
      <c r="AY227" s="1589"/>
      <c r="AZ227" s="533"/>
      <c r="BE227" s="440"/>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2196</v>
      </c>
      <c r="Q228" s="1504" t="str">
        <f>IFERROR(VLOOKUP('別紙様式2-2（４・５月分）'!AR173,【参考】数式用!$AT$5:$AV$22,3,FALSE),"")</f>
        <v/>
      </c>
      <c r="R228" s="1388" t="s">
        <v>2207</v>
      </c>
      <c r="S228" s="1394" t="str">
        <f>IFERROR(VLOOKUP(K226,【参考】数式用!$A$5:$AB$27,MATCH(Q228,【参考】数式用!$B$4:$AB$4,0)+1,0),"")</f>
        <v/>
      </c>
      <c r="T228" s="1459" t="s">
        <v>2285</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2188</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54"/>
      <c r="AV228" s="1493" t="str">
        <f t="shared" ref="AV228" si="260">IF(OR(AB226&lt;&gt;7,AD226&lt;&gt;3),"V列に色付け","")</f>
        <v/>
      </c>
      <c r="AW228" s="1518"/>
      <c r="AX228" s="1507"/>
      <c r="AY228" s="683"/>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62"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3"/>
      <c r="AW229" s="664" t="str">
        <f>IF('別紙様式2-2（４・５月分）'!O175="","",'別紙様式2-2（４・５月分）'!O175)</f>
        <v/>
      </c>
      <c r="AX229" s="1507"/>
      <c r="AY229" s="685"/>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2275</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2188</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3"/>
      <c r="AW230" s="664" t="str">
        <f>IF('別紙様式2-2（４・５月分）'!O176="","",'別紙様式2-2（４・５月分）'!O176)</f>
        <v/>
      </c>
      <c r="AX230" s="1507" t="str">
        <f>IF(SUM('別紙様式2-2（４・５月分）'!P176:P178)=0,"",SUM('別紙様式2-2（４・５月分）'!P176:P178))</f>
        <v/>
      </c>
      <c r="AY230" s="1590" t="str">
        <f>IFERROR(VLOOKUP(K230,【参考】数式用!$AJ$2:$AK$24,2,FALSE),"")</f>
        <v/>
      </c>
      <c r="AZ230" s="596"/>
      <c r="BE230" s="440"/>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86"/>
      <c r="AV231" s="1493"/>
      <c r="AW231" s="1518" t="str">
        <f>IF('別紙様式2-2（４・５月分）'!O177="","",'別紙様式2-2（４・５月分）'!O177)</f>
        <v/>
      </c>
      <c r="AX231" s="1507"/>
      <c r="AY231" s="1589"/>
      <c r="AZ231" s="533"/>
      <c r="BE231" s="440"/>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2196</v>
      </c>
      <c r="Q232" s="1504" t="str">
        <f>IFERROR(VLOOKUP('別紙様式2-2（４・５月分）'!AR176,【参考】数式用!$AT$5:$AV$22,3,FALSE),"")</f>
        <v/>
      </c>
      <c r="R232" s="1388" t="s">
        <v>2207</v>
      </c>
      <c r="S232" s="1396" t="str">
        <f>IFERROR(VLOOKUP(K230,【参考】数式用!$A$5:$AB$27,MATCH(Q232,【参考】数式用!$B$4:$AB$4,0)+1,0),"")</f>
        <v/>
      </c>
      <c r="T232" s="1459" t="s">
        <v>2285</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2188</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54"/>
      <c r="AV232" s="1493" t="str">
        <f t="shared" ref="AV232" si="265">IF(OR(AB230&lt;&gt;7,AD230&lt;&gt;3),"V列に色付け","")</f>
        <v/>
      </c>
      <c r="AW232" s="1518"/>
      <c r="AX232" s="1507"/>
      <c r="AY232" s="683"/>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62"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3"/>
      <c r="AW233" s="664" t="str">
        <f>IF('別紙様式2-2（４・５月分）'!O178="","",'別紙様式2-2（４・５月分）'!O178)</f>
        <v/>
      </c>
      <c r="AX233" s="1507"/>
      <c r="AY233" s="685"/>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2275</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2188</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3"/>
      <c r="AW234" s="664" t="str">
        <f>IF('別紙様式2-2（４・５月分）'!O179="","",'別紙様式2-2（４・５月分）'!O179)</f>
        <v/>
      </c>
      <c r="AX234" s="1507" t="str">
        <f>IF(SUM('別紙様式2-2（４・５月分）'!P179:P181)=0,"",SUM('別紙様式2-2（４・５月分）'!P179:P181))</f>
        <v/>
      </c>
      <c r="AY234" s="1589" t="str">
        <f>IFERROR(VLOOKUP(K234,【参考】数式用!$AJ$2:$AK$24,2,FALSE),"")</f>
        <v/>
      </c>
      <c r="AZ234" s="596"/>
      <c r="BE234" s="440"/>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86"/>
      <c r="AV235" s="1493"/>
      <c r="AW235" s="1518" t="str">
        <f>IF('別紙様式2-2（４・５月分）'!O180="","",'別紙様式2-2（４・５月分）'!O180)</f>
        <v/>
      </c>
      <c r="AX235" s="1507"/>
      <c r="AY235" s="1589"/>
      <c r="AZ235" s="533"/>
      <c r="BE235" s="440"/>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2196</v>
      </c>
      <c r="Q236" s="1504" t="str">
        <f>IFERROR(VLOOKUP('別紙様式2-2（４・５月分）'!AR179,【参考】数式用!$AT$5:$AV$22,3,FALSE),"")</f>
        <v/>
      </c>
      <c r="R236" s="1388" t="s">
        <v>2207</v>
      </c>
      <c r="S236" s="1394" t="str">
        <f>IFERROR(VLOOKUP(K234,【参考】数式用!$A$5:$AB$27,MATCH(Q236,【参考】数式用!$B$4:$AB$4,0)+1,0),"")</f>
        <v/>
      </c>
      <c r="T236" s="1459" t="s">
        <v>2285</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2188</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54"/>
      <c r="AV236" s="1493" t="str">
        <f t="shared" ref="AV236" si="270">IF(OR(AB234&lt;&gt;7,AD234&lt;&gt;3),"V列に色付け","")</f>
        <v/>
      </c>
      <c r="AW236" s="1518"/>
      <c r="AX236" s="1507"/>
      <c r="AY236" s="683"/>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62"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3"/>
      <c r="AW237" s="664" t="str">
        <f>IF('別紙様式2-2（４・５月分）'!O181="","",'別紙様式2-2（４・５月分）'!O181)</f>
        <v/>
      </c>
      <c r="AX237" s="1507"/>
      <c r="AY237" s="685"/>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2275</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2188</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3"/>
      <c r="AW238" s="664" t="str">
        <f>IF('別紙様式2-2（４・５月分）'!O182="","",'別紙様式2-2（４・５月分）'!O182)</f>
        <v/>
      </c>
      <c r="AX238" s="1507" t="str">
        <f>IF(SUM('別紙様式2-2（４・５月分）'!P182:P184)=0,"",SUM('別紙様式2-2（４・５月分）'!P182:P184))</f>
        <v/>
      </c>
      <c r="AY238" s="1590" t="str">
        <f>IFERROR(VLOOKUP(K238,【参考】数式用!$AJ$2:$AK$24,2,FALSE),"")</f>
        <v/>
      </c>
      <c r="AZ238" s="596"/>
      <c r="BE238" s="440"/>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86"/>
      <c r="AV239" s="1493"/>
      <c r="AW239" s="1518" t="str">
        <f>IF('別紙様式2-2（４・５月分）'!O183="","",'別紙様式2-2（４・５月分）'!O183)</f>
        <v/>
      </c>
      <c r="AX239" s="1507"/>
      <c r="AY239" s="1589"/>
      <c r="AZ239" s="533"/>
      <c r="BE239" s="440"/>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2196</v>
      </c>
      <c r="Q240" s="1504" t="str">
        <f>IFERROR(VLOOKUP('別紙様式2-2（４・５月分）'!AR182,【参考】数式用!$AT$5:$AV$22,3,FALSE),"")</f>
        <v/>
      </c>
      <c r="R240" s="1388" t="s">
        <v>2207</v>
      </c>
      <c r="S240" s="1394" t="str">
        <f>IFERROR(VLOOKUP(K238,【参考】数式用!$A$5:$AB$27,MATCH(Q240,【参考】数式用!$B$4:$AB$4,0)+1,0),"")</f>
        <v/>
      </c>
      <c r="T240" s="1459" t="s">
        <v>2285</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2188</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54"/>
      <c r="AV240" s="1493" t="str">
        <f t="shared" ref="AV240" si="275">IF(OR(AB238&lt;&gt;7,AD238&lt;&gt;3),"V列に色付け","")</f>
        <v/>
      </c>
      <c r="AW240" s="1518"/>
      <c r="AX240" s="1507"/>
      <c r="AY240" s="683"/>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62"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3"/>
      <c r="AW241" s="664" t="str">
        <f>IF('別紙様式2-2（４・５月分）'!O184="","",'別紙様式2-2（４・５月分）'!O184)</f>
        <v/>
      </c>
      <c r="AX241" s="1507"/>
      <c r="AY241" s="685"/>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2275</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2188</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3"/>
      <c r="AW242" s="664" t="str">
        <f>IF('別紙様式2-2（４・５月分）'!O185="","",'別紙様式2-2（４・５月分）'!O185)</f>
        <v/>
      </c>
      <c r="AX242" s="1507" t="str">
        <f>IF(SUM('別紙様式2-2（４・５月分）'!P185:P187)=0,"",SUM('別紙様式2-2（４・５月分）'!P185:P187))</f>
        <v/>
      </c>
      <c r="AY242" s="1589" t="str">
        <f>IFERROR(VLOOKUP(K242,【参考】数式用!$AJ$2:$AK$24,2,FALSE),"")</f>
        <v/>
      </c>
      <c r="AZ242" s="596"/>
      <c r="BE242" s="440"/>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86"/>
      <c r="AV243" s="1493"/>
      <c r="AW243" s="1518" t="str">
        <f>IF('別紙様式2-2（４・５月分）'!O186="","",'別紙様式2-2（４・５月分）'!O186)</f>
        <v/>
      </c>
      <c r="AX243" s="1507"/>
      <c r="AY243" s="1589"/>
      <c r="AZ243" s="533"/>
      <c r="BE243" s="440"/>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2196</v>
      </c>
      <c r="Q244" s="1504" t="str">
        <f>IFERROR(VLOOKUP('別紙様式2-2（４・５月分）'!AR185,【参考】数式用!$AT$5:$AV$22,3,FALSE),"")</f>
        <v/>
      </c>
      <c r="R244" s="1388" t="s">
        <v>2207</v>
      </c>
      <c r="S244" s="1396" t="str">
        <f>IFERROR(VLOOKUP(K242,【参考】数式用!$A$5:$AB$27,MATCH(Q244,【参考】数式用!$B$4:$AB$4,0)+1,0),"")</f>
        <v/>
      </c>
      <c r="T244" s="1459" t="s">
        <v>2285</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2188</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54"/>
      <c r="AV244" s="1493" t="str">
        <f t="shared" ref="AV244" si="280">IF(OR(AB242&lt;&gt;7,AD242&lt;&gt;3),"V列に色付け","")</f>
        <v/>
      </c>
      <c r="AW244" s="1518"/>
      <c r="AX244" s="1507"/>
      <c r="AY244" s="683"/>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62"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3"/>
      <c r="AW245" s="664" t="str">
        <f>IF('別紙様式2-2（４・５月分）'!O187="","",'別紙様式2-2（４・５月分）'!O187)</f>
        <v/>
      </c>
      <c r="AX245" s="1507"/>
      <c r="AY245" s="685"/>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2275</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2188</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3"/>
      <c r="AW246" s="664" t="str">
        <f>IF('別紙様式2-2（４・５月分）'!O188="","",'別紙様式2-2（４・５月分）'!O188)</f>
        <v/>
      </c>
      <c r="AX246" s="1507" t="str">
        <f>IF(SUM('別紙様式2-2（４・５月分）'!P188:P190)=0,"",SUM('別紙様式2-2（４・５月分）'!P188:P190))</f>
        <v/>
      </c>
      <c r="AY246" s="1590" t="str">
        <f>IFERROR(VLOOKUP(K246,【参考】数式用!$AJ$2:$AK$24,2,FALSE),"")</f>
        <v/>
      </c>
      <c r="AZ246" s="596"/>
      <c r="BE246" s="440"/>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86"/>
      <c r="AV247" s="1493"/>
      <c r="AW247" s="1518" t="str">
        <f>IF('別紙様式2-2（４・５月分）'!O189="","",'別紙様式2-2（４・５月分）'!O189)</f>
        <v/>
      </c>
      <c r="AX247" s="1507"/>
      <c r="AY247" s="1589"/>
      <c r="AZ247" s="533"/>
      <c r="BE247" s="440"/>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2196</v>
      </c>
      <c r="Q248" s="1504" t="str">
        <f>IFERROR(VLOOKUP('別紙様式2-2（４・５月分）'!AR188,【参考】数式用!$AT$5:$AV$22,3,FALSE),"")</f>
        <v/>
      </c>
      <c r="R248" s="1388" t="s">
        <v>2207</v>
      </c>
      <c r="S248" s="1394" t="str">
        <f>IFERROR(VLOOKUP(K246,【参考】数式用!$A$5:$AB$27,MATCH(Q248,【参考】数式用!$B$4:$AB$4,0)+1,0),"")</f>
        <v/>
      </c>
      <c r="T248" s="1459" t="s">
        <v>2285</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2188</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54"/>
      <c r="AV248" s="1493" t="str">
        <f t="shared" ref="AV248" si="285">IF(OR(AB246&lt;&gt;7,AD246&lt;&gt;3),"V列に色付け","")</f>
        <v/>
      </c>
      <c r="AW248" s="1518"/>
      <c r="AX248" s="1507"/>
      <c r="AY248" s="683"/>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62"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3"/>
      <c r="AW249" s="664" t="str">
        <f>IF('別紙様式2-2（４・５月分）'!O190="","",'別紙様式2-2（４・５月分）'!O190)</f>
        <v/>
      </c>
      <c r="AX249" s="1507"/>
      <c r="AY249" s="685"/>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2275</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2188</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3"/>
      <c r="AW250" s="664" t="str">
        <f>IF('別紙様式2-2（４・５月分）'!O191="","",'別紙様式2-2（４・５月分）'!O191)</f>
        <v/>
      </c>
      <c r="AX250" s="1507" t="str">
        <f>IF(SUM('別紙様式2-2（４・５月分）'!P191:P193)=0,"",SUM('別紙様式2-2（４・５月分）'!P191:P193))</f>
        <v/>
      </c>
      <c r="AY250" s="1589" t="str">
        <f>IFERROR(VLOOKUP(K250,【参考】数式用!$AJ$2:$AK$24,2,FALSE),"")</f>
        <v/>
      </c>
      <c r="AZ250" s="596"/>
      <c r="BE250" s="440"/>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86"/>
      <c r="AV251" s="1493"/>
      <c r="AW251" s="1518" t="str">
        <f>IF('別紙様式2-2（４・５月分）'!O192="","",'別紙様式2-2（４・５月分）'!O192)</f>
        <v/>
      </c>
      <c r="AX251" s="1507"/>
      <c r="AY251" s="1589"/>
      <c r="AZ251" s="533"/>
      <c r="BE251" s="440"/>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2196</v>
      </c>
      <c r="Q252" s="1504" t="str">
        <f>IFERROR(VLOOKUP('別紙様式2-2（４・５月分）'!AR191,【参考】数式用!$AT$5:$AV$22,3,FALSE),"")</f>
        <v/>
      </c>
      <c r="R252" s="1388" t="s">
        <v>2207</v>
      </c>
      <c r="S252" s="1396" t="str">
        <f>IFERROR(VLOOKUP(K250,【参考】数式用!$A$5:$AB$27,MATCH(Q252,【参考】数式用!$B$4:$AB$4,0)+1,0),"")</f>
        <v/>
      </c>
      <c r="T252" s="1459" t="s">
        <v>2285</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2188</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54"/>
      <c r="AV252" s="1493" t="str">
        <f t="shared" ref="AV252" si="290">IF(OR(AB250&lt;&gt;7,AD250&lt;&gt;3),"V列に色付け","")</f>
        <v/>
      </c>
      <c r="AW252" s="1518"/>
      <c r="AX252" s="1507"/>
      <c r="AY252" s="683"/>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62"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3"/>
      <c r="AW253" s="664" t="str">
        <f>IF('別紙様式2-2（４・５月分）'!O193="","",'別紙様式2-2（４・５月分）'!O193)</f>
        <v/>
      </c>
      <c r="AX253" s="1507"/>
      <c r="AY253" s="685"/>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2275</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2188</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3"/>
      <c r="AW254" s="664" t="str">
        <f>IF('別紙様式2-2（４・５月分）'!O194="","",'別紙様式2-2（４・５月分）'!O194)</f>
        <v/>
      </c>
      <c r="AX254" s="1507" t="str">
        <f>IF(SUM('別紙様式2-2（４・５月分）'!P194:P196)=0,"",SUM('別紙様式2-2（４・５月分）'!P194:P196))</f>
        <v/>
      </c>
      <c r="AY254" s="1590" t="str">
        <f>IFERROR(VLOOKUP(K254,【参考】数式用!$AJ$2:$AK$24,2,FALSE),"")</f>
        <v/>
      </c>
      <c r="AZ254" s="596"/>
      <c r="BE254" s="440"/>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86"/>
      <c r="AV255" s="1493"/>
      <c r="AW255" s="1518" t="str">
        <f>IF('別紙様式2-2（４・５月分）'!O195="","",'別紙様式2-2（４・５月分）'!O195)</f>
        <v/>
      </c>
      <c r="AX255" s="1507"/>
      <c r="AY255" s="1589"/>
      <c r="AZ255" s="533"/>
      <c r="BE255" s="440"/>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2196</v>
      </c>
      <c r="Q256" s="1504" t="str">
        <f>IFERROR(VLOOKUP('別紙様式2-2（４・５月分）'!AR194,【参考】数式用!$AT$5:$AV$22,3,FALSE),"")</f>
        <v/>
      </c>
      <c r="R256" s="1388" t="s">
        <v>2207</v>
      </c>
      <c r="S256" s="1394" t="str">
        <f>IFERROR(VLOOKUP(K254,【参考】数式用!$A$5:$AB$27,MATCH(Q256,【参考】数式用!$B$4:$AB$4,0)+1,0),"")</f>
        <v/>
      </c>
      <c r="T256" s="1459" t="s">
        <v>2285</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2188</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54"/>
      <c r="AV256" s="1493" t="str">
        <f t="shared" ref="AV256" si="295">IF(OR(AB254&lt;&gt;7,AD254&lt;&gt;3),"V列に色付け","")</f>
        <v/>
      </c>
      <c r="AW256" s="1518"/>
      <c r="AX256" s="1507"/>
      <c r="AY256" s="683"/>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62"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3"/>
      <c r="AW257" s="664" t="str">
        <f>IF('別紙様式2-2（４・５月分）'!O196="","",'別紙様式2-2（４・５月分）'!O196)</f>
        <v/>
      </c>
      <c r="AX257" s="1507"/>
      <c r="AY257" s="685"/>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2275</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2188</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3"/>
      <c r="AW258" s="664" t="str">
        <f>IF('別紙様式2-2（４・５月分）'!O197="","",'別紙様式2-2（４・５月分）'!O197)</f>
        <v/>
      </c>
      <c r="AX258" s="1507" t="str">
        <f>IF(SUM('別紙様式2-2（４・５月分）'!P197:P199)=0,"",SUM('別紙様式2-2（４・５月分）'!P197:P199))</f>
        <v/>
      </c>
      <c r="AY258" s="1589" t="str">
        <f>IFERROR(VLOOKUP(K258,【参考】数式用!$AJ$2:$AK$24,2,FALSE),"")</f>
        <v/>
      </c>
      <c r="AZ258" s="596"/>
      <c r="BE258" s="440"/>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86"/>
      <c r="AV259" s="1493"/>
      <c r="AW259" s="1518" t="str">
        <f>IF('別紙様式2-2（４・５月分）'!O198="","",'別紙様式2-2（４・５月分）'!O198)</f>
        <v/>
      </c>
      <c r="AX259" s="1507"/>
      <c r="AY259" s="1589"/>
      <c r="AZ259" s="533"/>
      <c r="BE259" s="440"/>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2196</v>
      </c>
      <c r="Q260" s="1504" t="str">
        <f>IFERROR(VLOOKUP('別紙様式2-2（４・５月分）'!AR197,【参考】数式用!$AT$5:$AV$22,3,FALSE),"")</f>
        <v/>
      </c>
      <c r="R260" s="1388" t="s">
        <v>2207</v>
      </c>
      <c r="S260" s="1396" t="str">
        <f>IFERROR(VLOOKUP(K258,【参考】数式用!$A$5:$AB$27,MATCH(Q260,【参考】数式用!$B$4:$AB$4,0)+1,0),"")</f>
        <v/>
      </c>
      <c r="T260" s="1459" t="s">
        <v>2285</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2188</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54"/>
      <c r="AV260" s="1493" t="str">
        <f t="shared" ref="AV260" si="300">IF(OR(AB258&lt;&gt;7,AD258&lt;&gt;3),"V列に色付け","")</f>
        <v/>
      </c>
      <c r="AW260" s="1518"/>
      <c r="AX260" s="1507"/>
      <c r="AY260" s="683"/>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62"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3"/>
      <c r="AW261" s="664" t="str">
        <f>IF('別紙様式2-2（４・５月分）'!O199="","",'別紙様式2-2（４・５月分）'!O199)</f>
        <v/>
      </c>
      <c r="AX261" s="1507"/>
      <c r="AY261" s="685"/>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2275</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2188</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3"/>
      <c r="AW262" s="664" t="str">
        <f>IF('別紙様式2-2（４・５月分）'!O200="","",'別紙様式2-2（４・５月分）'!O200)</f>
        <v/>
      </c>
      <c r="AX262" s="1507" t="str">
        <f>IF(SUM('別紙様式2-2（４・５月分）'!P200:P202)=0,"",SUM('別紙様式2-2（４・５月分）'!P200:P202))</f>
        <v/>
      </c>
      <c r="AY262" s="1590" t="str">
        <f>IFERROR(VLOOKUP(K262,【参考】数式用!$AJ$2:$AK$24,2,FALSE),"")</f>
        <v/>
      </c>
      <c r="AZ262" s="596"/>
      <c r="BE262" s="440"/>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86"/>
      <c r="AV263" s="1493"/>
      <c r="AW263" s="1518" t="str">
        <f>IF('別紙様式2-2（４・５月分）'!O201="","",'別紙様式2-2（４・５月分）'!O201)</f>
        <v/>
      </c>
      <c r="AX263" s="1507"/>
      <c r="AY263" s="1589"/>
      <c r="AZ263" s="533"/>
      <c r="BE263" s="440"/>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2196</v>
      </c>
      <c r="Q264" s="1504" t="str">
        <f>IFERROR(VLOOKUP('別紙様式2-2（４・５月分）'!AR200,【参考】数式用!$AT$5:$AV$22,3,FALSE),"")</f>
        <v/>
      </c>
      <c r="R264" s="1388" t="s">
        <v>2207</v>
      </c>
      <c r="S264" s="1394" t="str">
        <f>IFERROR(VLOOKUP(K262,【参考】数式用!$A$5:$AB$27,MATCH(Q264,【参考】数式用!$B$4:$AB$4,0)+1,0),"")</f>
        <v/>
      </c>
      <c r="T264" s="1459" t="s">
        <v>2285</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2188</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54"/>
      <c r="AV264" s="1493" t="str">
        <f t="shared" ref="AV264" si="305">IF(OR(AB262&lt;&gt;7,AD262&lt;&gt;3),"V列に色付け","")</f>
        <v/>
      </c>
      <c r="AW264" s="1518"/>
      <c r="AX264" s="1507"/>
      <c r="AY264" s="683"/>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62"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3"/>
      <c r="AW265" s="664" t="str">
        <f>IF('別紙様式2-2（４・５月分）'!O202="","",'別紙様式2-2（４・５月分）'!O202)</f>
        <v/>
      </c>
      <c r="AX265" s="1507"/>
      <c r="AY265" s="685"/>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2275</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2188</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3"/>
      <c r="AW266" s="664" t="str">
        <f>IF('別紙様式2-2（４・５月分）'!O203="","",'別紙様式2-2（４・５月分）'!O203)</f>
        <v/>
      </c>
      <c r="AX266" s="1507" t="str">
        <f>IF(SUM('別紙様式2-2（４・５月分）'!P203:P205)=0,"",SUM('別紙様式2-2（４・５月分）'!P203:P205))</f>
        <v/>
      </c>
      <c r="AY266" s="1589" t="str">
        <f>IFERROR(VLOOKUP(K266,【参考】数式用!$AJ$2:$AK$24,2,FALSE),"")</f>
        <v/>
      </c>
      <c r="AZ266" s="596"/>
      <c r="BE266" s="440"/>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86"/>
      <c r="AV267" s="1493"/>
      <c r="AW267" s="1518" t="str">
        <f>IF('別紙様式2-2（４・５月分）'!O204="","",'別紙様式2-2（４・５月分）'!O204)</f>
        <v/>
      </c>
      <c r="AX267" s="1507"/>
      <c r="AY267" s="1589"/>
      <c r="AZ267" s="533"/>
      <c r="BE267" s="440"/>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2196</v>
      </c>
      <c r="Q268" s="1504" t="str">
        <f>IFERROR(VLOOKUP('別紙様式2-2（４・５月分）'!AR203,【参考】数式用!$AT$5:$AV$22,3,FALSE),"")</f>
        <v/>
      </c>
      <c r="R268" s="1388" t="s">
        <v>2207</v>
      </c>
      <c r="S268" s="1396" t="str">
        <f>IFERROR(VLOOKUP(K266,【参考】数式用!$A$5:$AB$27,MATCH(Q268,【参考】数式用!$B$4:$AB$4,0)+1,0),"")</f>
        <v/>
      </c>
      <c r="T268" s="1459" t="s">
        <v>2285</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2188</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54"/>
      <c r="AV268" s="1493" t="str">
        <f t="shared" ref="AV268" si="310">IF(OR(AB266&lt;&gt;7,AD266&lt;&gt;3),"V列に色付け","")</f>
        <v/>
      </c>
      <c r="AW268" s="1518"/>
      <c r="AX268" s="1507"/>
      <c r="AY268" s="683"/>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62"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3"/>
      <c r="AW269" s="664" t="str">
        <f>IF('別紙様式2-2（４・５月分）'!O205="","",'別紙様式2-2（４・５月分）'!O205)</f>
        <v/>
      </c>
      <c r="AX269" s="1507"/>
      <c r="AY269" s="685"/>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2275</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2188</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3"/>
      <c r="AW270" s="664" t="str">
        <f>IF('別紙様式2-2（４・５月分）'!O206="","",'別紙様式2-2（４・５月分）'!O206)</f>
        <v/>
      </c>
      <c r="AX270" s="1507" t="str">
        <f>IF(SUM('別紙様式2-2（４・５月分）'!P206:P208)=0,"",SUM('別紙様式2-2（４・５月分）'!P206:P208))</f>
        <v/>
      </c>
      <c r="AY270" s="1590" t="str">
        <f>IFERROR(VLOOKUP(K270,【参考】数式用!$AJ$2:$AK$24,2,FALSE),"")</f>
        <v/>
      </c>
      <c r="AZ270" s="596"/>
      <c r="BE270" s="440"/>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86"/>
      <c r="AV271" s="1493"/>
      <c r="AW271" s="1518" t="str">
        <f>IF('別紙様式2-2（４・５月分）'!O207="","",'別紙様式2-2（４・５月分）'!O207)</f>
        <v/>
      </c>
      <c r="AX271" s="1507"/>
      <c r="AY271" s="1589"/>
      <c r="AZ271" s="533"/>
      <c r="BE271" s="440"/>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2196</v>
      </c>
      <c r="Q272" s="1504" t="str">
        <f>IFERROR(VLOOKUP('別紙様式2-2（４・５月分）'!AR206,【参考】数式用!$AT$5:$AV$22,3,FALSE),"")</f>
        <v/>
      </c>
      <c r="R272" s="1388" t="s">
        <v>2207</v>
      </c>
      <c r="S272" s="1394" t="str">
        <f>IFERROR(VLOOKUP(K270,【参考】数式用!$A$5:$AB$27,MATCH(Q272,【参考】数式用!$B$4:$AB$4,0)+1,0),"")</f>
        <v/>
      </c>
      <c r="T272" s="1459" t="s">
        <v>2285</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2188</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54"/>
      <c r="AV272" s="1493" t="str">
        <f t="shared" ref="AV272" si="315">IF(OR(AB270&lt;&gt;7,AD270&lt;&gt;3),"V列に色付け","")</f>
        <v/>
      </c>
      <c r="AW272" s="1518"/>
      <c r="AX272" s="1507"/>
      <c r="AY272" s="683"/>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62"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3"/>
      <c r="AW273" s="664" t="str">
        <f>IF('別紙様式2-2（４・５月分）'!O208="","",'別紙様式2-2（４・５月分）'!O208)</f>
        <v/>
      </c>
      <c r="AX273" s="1507"/>
      <c r="AY273" s="685"/>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2275</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2188</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3"/>
      <c r="AW274" s="664" t="str">
        <f>IF('別紙様式2-2（４・５月分）'!O209="","",'別紙様式2-2（４・５月分）'!O209)</f>
        <v/>
      </c>
      <c r="AX274" s="1507" t="str">
        <f>IF(SUM('別紙様式2-2（４・５月分）'!P209:P211)=0,"",SUM('別紙様式2-2（４・５月分）'!P209:P211))</f>
        <v/>
      </c>
      <c r="AY274" s="1589" t="str">
        <f>IFERROR(VLOOKUP(K274,【参考】数式用!$AJ$2:$AK$24,2,FALSE),"")</f>
        <v/>
      </c>
      <c r="AZ274" s="596"/>
      <c r="BE274" s="440"/>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86"/>
      <c r="AV275" s="1493"/>
      <c r="AW275" s="1518" t="str">
        <f>IF('別紙様式2-2（４・５月分）'!O210="","",'別紙様式2-2（４・５月分）'!O210)</f>
        <v/>
      </c>
      <c r="AX275" s="1507"/>
      <c r="AY275" s="1589"/>
      <c r="AZ275" s="533"/>
      <c r="BE275" s="440"/>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2196</v>
      </c>
      <c r="Q276" s="1504" t="str">
        <f>IFERROR(VLOOKUP('別紙様式2-2（４・５月分）'!AR209,【参考】数式用!$AT$5:$AV$22,3,FALSE),"")</f>
        <v/>
      </c>
      <c r="R276" s="1388" t="s">
        <v>2207</v>
      </c>
      <c r="S276" s="1396" t="str">
        <f>IFERROR(VLOOKUP(K274,【参考】数式用!$A$5:$AB$27,MATCH(Q276,【参考】数式用!$B$4:$AB$4,0)+1,0),"")</f>
        <v/>
      </c>
      <c r="T276" s="1459" t="s">
        <v>2285</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2188</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54"/>
      <c r="AV276" s="1493" t="str">
        <f t="shared" ref="AV276" si="320">IF(OR(AB274&lt;&gt;7,AD274&lt;&gt;3),"V列に色付け","")</f>
        <v/>
      </c>
      <c r="AW276" s="1518"/>
      <c r="AX276" s="1507"/>
      <c r="AY276" s="683"/>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62"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3"/>
      <c r="AW277" s="664" t="str">
        <f>IF('別紙様式2-2（４・５月分）'!O211="","",'別紙様式2-2（４・５月分）'!O211)</f>
        <v/>
      </c>
      <c r="AX277" s="1507"/>
      <c r="AY277" s="685"/>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2275</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2188</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3"/>
      <c r="AW278" s="664" t="str">
        <f>IF('別紙様式2-2（４・５月分）'!O212="","",'別紙様式2-2（４・５月分）'!O212)</f>
        <v/>
      </c>
      <c r="AX278" s="1507" t="str">
        <f>IF(SUM('別紙様式2-2（４・５月分）'!P212:P214)=0,"",SUM('別紙様式2-2（４・５月分）'!P212:P214))</f>
        <v/>
      </c>
      <c r="AY278" s="1590" t="str">
        <f>IFERROR(VLOOKUP(K278,【参考】数式用!$AJ$2:$AK$24,2,FALSE),"")</f>
        <v/>
      </c>
      <c r="AZ278" s="596"/>
      <c r="BE278" s="440"/>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86"/>
      <c r="AV279" s="1493"/>
      <c r="AW279" s="1518" t="str">
        <f>IF('別紙様式2-2（４・５月分）'!O213="","",'別紙様式2-2（４・５月分）'!O213)</f>
        <v/>
      </c>
      <c r="AX279" s="1507"/>
      <c r="AY279" s="1589"/>
      <c r="AZ279" s="533"/>
      <c r="BE279" s="440"/>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2196</v>
      </c>
      <c r="Q280" s="1504" t="str">
        <f>IFERROR(VLOOKUP('別紙様式2-2（４・５月分）'!AR212,【参考】数式用!$AT$5:$AV$22,3,FALSE),"")</f>
        <v/>
      </c>
      <c r="R280" s="1388" t="s">
        <v>2207</v>
      </c>
      <c r="S280" s="1394" t="str">
        <f>IFERROR(VLOOKUP(K278,【参考】数式用!$A$5:$AB$27,MATCH(Q280,【参考】数式用!$B$4:$AB$4,0)+1,0),"")</f>
        <v/>
      </c>
      <c r="T280" s="1459" t="s">
        <v>2285</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2188</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54"/>
      <c r="AV280" s="1493" t="str">
        <f t="shared" ref="AV280" si="325">IF(OR(AB278&lt;&gt;7,AD278&lt;&gt;3),"V列に色付け","")</f>
        <v/>
      </c>
      <c r="AW280" s="1518"/>
      <c r="AX280" s="1507"/>
      <c r="AY280" s="683"/>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62"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3"/>
      <c r="AW281" s="664" t="str">
        <f>IF('別紙様式2-2（４・５月分）'!O214="","",'別紙様式2-2（４・５月分）'!O214)</f>
        <v/>
      </c>
      <c r="AX281" s="1507"/>
      <c r="AY281" s="685"/>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2275</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2188</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3"/>
      <c r="AW282" s="664" t="str">
        <f>IF('別紙様式2-2（４・５月分）'!O215="","",'別紙様式2-2（４・５月分）'!O215)</f>
        <v/>
      </c>
      <c r="AX282" s="1507" t="str">
        <f>IF(SUM('別紙様式2-2（４・５月分）'!P215:P217)=0,"",SUM('別紙様式2-2（４・５月分）'!P215:P217))</f>
        <v/>
      </c>
      <c r="AY282" s="1589" t="str">
        <f>IFERROR(VLOOKUP(K282,【参考】数式用!$AJ$2:$AK$24,2,FALSE),"")</f>
        <v/>
      </c>
      <c r="AZ282" s="596"/>
      <c r="BE282" s="440"/>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86"/>
      <c r="AV283" s="1493"/>
      <c r="AW283" s="1518" t="str">
        <f>IF('別紙様式2-2（４・５月分）'!O216="","",'別紙様式2-2（４・５月分）'!O216)</f>
        <v/>
      </c>
      <c r="AX283" s="1507"/>
      <c r="AY283" s="1589"/>
      <c r="AZ283" s="533"/>
      <c r="BE283" s="440"/>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2196</v>
      </c>
      <c r="Q284" s="1504" t="str">
        <f>IFERROR(VLOOKUP('別紙様式2-2（４・５月分）'!AR215,【参考】数式用!$AT$5:$AV$22,3,FALSE),"")</f>
        <v/>
      </c>
      <c r="R284" s="1388" t="s">
        <v>2207</v>
      </c>
      <c r="S284" s="1396" t="str">
        <f>IFERROR(VLOOKUP(K282,【参考】数式用!$A$5:$AB$27,MATCH(Q284,【参考】数式用!$B$4:$AB$4,0)+1,0),"")</f>
        <v/>
      </c>
      <c r="T284" s="1459" t="s">
        <v>2285</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2188</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54"/>
      <c r="AV284" s="1493" t="str">
        <f t="shared" ref="AV284" si="330">IF(OR(AB282&lt;&gt;7,AD282&lt;&gt;3),"V列に色付け","")</f>
        <v/>
      </c>
      <c r="AW284" s="1518"/>
      <c r="AX284" s="1507"/>
      <c r="AY284" s="683"/>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62"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3"/>
      <c r="AW285" s="664" t="str">
        <f>IF('別紙様式2-2（４・５月分）'!O217="","",'別紙様式2-2（４・５月分）'!O217)</f>
        <v/>
      </c>
      <c r="AX285" s="1507"/>
      <c r="AY285" s="685"/>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2275</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2188</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3"/>
      <c r="AW286" s="664" t="str">
        <f>IF('別紙様式2-2（４・５月分）'!O218="","",'別紙様式2-2（４・５月分）'!O218)</f>
        <v/>
      </c>
      <c r="AX286" s="1507" t="str">
        <f>IF(SUM('別紙様式2-2（４・５月分）'!P218:P220)=0,"",SUM('別紙様式2-2（４・５月分）'!P218:P220))</f>
        <v/>
      </c>
      <c r="AY286" s="1590" t="str">
        <f>IFERROR(VLOOKUP(K286,【参考】数式用!$AJ$2:$AK$24,2,FALSE),"")</f>
        <v/>
      </c>
      <c r="AZ286" s="596"/>
      <c r="BE286" s="440"/>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86"/>
      <c r="AV287" s="1493"/>
      <c r="AW287" s="1518" t="str">
        <f>IF('別紙様式2-2（４・５月分）'!O219="","",'別紙様式2-2（４・５月分）'!O219)</f>
        <v/>
      </c>
      <c r="AX287" s="1507"/>
      <c r="AY287" s="1589"/>
      <c r="AZ287" s="533"/>
      <c r="BE287" s="440"/>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2196</v>
      </c>
      <c r="Q288" s="1504" t="str">
        <f>IFERROR(VLOOKUP('別紙様式2-2（４・５月分）'!AR218,【参考】数式用!$AT$5:$AV$22,3,FALSE),"")</f>
        <v/>
      </c>
      <c r="R288" s="1388" t="s">
        <v>2207</v>
      </c>
      <c r="S288" s="1394" t="str">
        <f>IFERROR(VLOOKUP(K286,【参考】数式用!$A$5:$AB$27,MATCH(Q288,【参考】数式用!$B$4:$AB$4,0)+1,0),"")</f>
        <v/>
      </c>
      <c r="T288" s="1459" t="s">
        <v>2285</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2188</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54"/>
      <c r="AV288" s="1493" t="str">
        <f t="shared" ref="AV288" si="335">IF(OR(AB286&lt;&gt;7,AD286&lt;&gt;3),"V列に色付け","")</f>
        <v/>
      </c>
      <c r="AW288" s="1518"/>
      <c r="AX288" s="1507"/>
      <c r="AY288" s="683"/>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62"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3"/>
      <c r="AW289" s="664" t="str">
        <f>IF('別紙様式2-2（４・５月分）'!O220="","",'別紙様式2-2（４・５月分）'!O220)</f>
        <v/>
      </c>
      <c r="AX289" s="1507"/>
      <c r="AY289" s="685"/>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2275</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2188</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3"/>
      <c r="AW290" s="664" t="str">
        <f>IF('別紙様式2-2（４・５月分）'!O221="","",'別紙様式2-2（４・５月分）'!O221)</f>
        <v/>
      </c>
      <c r="AX290" s="1507" t="str">
        <f>IF(SUM('別紙様式2-2（４・５月分）'!P221:P223)=0,"",SUM('別紙様式2-2（４・５月分）'!P221:P223))</f>
        <v/>
      </c>
      <c r="AY290" s="1589" t="str">
        <f>IFERROR(VLOOKUP(K290,【参考】数式用!$AJ$2:$AK$24,2,FALSE),"")</f>
        <v/>
      </c>
      <c r="AZ290" s="596"/>
      <c r="BE290" s="440"/>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86"/>
      <c r="AV291" s="1493"/>
      <c r="AW291" s="1518" t="str">
        <f>IF('別紙様式2-2（４・５月分）'!O222="","",'別紙様式2-2（４・５月分）'!O222)</f>
        <v/>
      </c>
      <c r="AX291" s="1507"/>
      <c r="AY291" s="1589"/>
      <c r="AZ291" s="533"/>
      <c r="BE291" s="440"/>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2196</v>
      </c>
      <c r="Q292" s="1504" t="str">
        <f>IFERROR(VLOOKUP('別紙様式2-2（４・５月分）'!AR221,【参考】数式用!$AT$5:$AV$22,3,FALSE),"")</f>
        <v/>
      </c>
      <c r="R292" s="1388" t="s">
        <v>2207</v>
      </c>
      <c r="S292" s="1396" t="str">
        <f>IFERROR(VLOOKUP(K290,【参考】数式用!$A$5:$AB$27,MATCH(Q292,【参考】数式用!$B$4:$AB$4,0)+1,0),"")</f>
        <v/>
      </c>
      <c r="T292" s="1459" t="s">
        <v>2285</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2188</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54"/>
      <c r="AV292" s="1493" t="str">
        <f t="shared" ref="AV292" si="340">IF(OR(AB290&lt;&gt;7,AD290&lt;&gt;3),"V列に色付け","")</f>
        <v/>
      </c>
      <c r="AW292" s="1518"/>
      <c r="AX292" s="1507"/>
      <c r="AY292" s="683"/>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62"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3"/>
      <c r="AW293" s="664" t="str">
        <f>IF('別紙様式2-2（４・５月分）'!O223="","",'別紙様式2-2（４・５月分）'!O223)</f>
        <v/>
      </c>
      <c r="AX293" s="1507"/>
      <c r="AY293" s="685"/>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2275</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2188</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3"/>
      <c r="AW294" s="664" t="str">
        <f>IF('別紙様式2-2（４・５月分）'!O224="","",'別紙様式2-2（４・５月分）'!O224)</f>
        <v/>
      </c>
      <c r="AX294" s="1507" t="str">
        <f>IF(SUM('別紙様式2-2（４・５月分）'!P224:P226)=0,"",SUM('別紙様式2-2（４・５月分）'!P224:P226))</f>
        <v/>
      </c>
      <c r="AY294" s="1590" t="str">
        <f>IFERROR(VLOOKUP(K294,【参考】数式用!$AJ$2:$AK$24,2,FALSE),"")</f>
        <v/>
      </c>
      <c r="AZ294" s="596"/>
      <c r="BE294" s="440"/>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86"/>
      <c r="AV295" s="1493"/>
      <c r="AW295" s="1518" t="str">
        <f>IF('別紙様式2-2（４・５月分）'!O225="","",'別紙様式2-2（４・５月分）'!O225)</f>
        <v/>
      </c>
      <c r="AX295" s="1507"/>
      <c r="AY295" s="1589"/>
      <c r="AZ295" s="533"/>
      <c r="BE295" s="440"/>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2196</v>
      </c>
      <c r="Q296" s="1504" t="str">
        <f>IFERROR(VLOOKUP('別紙様式2-2（４・５月分）'!AR224,【参考】数式用!$AT$5:$AV$22,3,FALSE),"")</f>
        <v/>
      </c>
      <c r="R296" s="1388" t="s">
        <v>2207</v>
      </c>
      <c r="S296" s="1394" t="str">
        <f>IFERROR(VLOOKUP(K294,【参考】数式用!$A$5:$AB$27,MATCH(Q296,【参考】数式用!$B$4:$AB$4,0)+1,0),"")</f>
        <v/>
      </c>
      <c r="T296" s="1459" t="s">
        <v>2285</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2188</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54"/>
      <c r="AV296" s="1493" t="str">
        <f t="shared" ref="AV296" si="345">IF(OR(AB294&lt;&gt;7,AD294&lt;&gt;3),"V列に色付け","")</f>
        <v/>
      </c>
      <c r="AW296" s="1518"/>
      <c r="AX296" s="1507"/>
      <c r="AY296" s="683"/>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62"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3"/>
      <c r="AW297" s="664" t="str">
        <f>IF('別紙様式2-2（４・５月分）'!O226="","",'別紙様式2-2（４・５月分）'!O226)</f>
        <v/>
      </c>
      <c r="AX297" s="1507"/>
      <c r="AY297" s="685"/>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2275</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2188</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3"/>
      <c r="AW298" s="664" t="str">
        <f>IF('別紙様式2-2（４・５月分）'!O227="","",'別紙様式2-2（４・５月分）'!O227)</f>
        <v/>
      </c>
      <c r="AX298" s="1507" t="str">
        <f>IF(SUM('別紙様式2-2（４・５月分）'!P227:P229)=0,"",SUM('別紙様式2-2（４・５月分）'!P227:P229))</f>
        <v/>
      </c>
      <c r="AY298" s="1589" t="str">
        <f>IFERROR(VLOOKUP(K298,【参考】数式用!$AJ$2:$AK$24,2,FALSE),"")</f>
        <v/>
      </c>
      <c r="AZ298" s="596"/>
      <c r="BE298" s="440"/>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86"/>
      <c r="AV299" s="1493"/>
      <c r="AW299" s="1518" t="str">
        <f>IF('別紙様式2-2（４・５月分）'!O228="","",'別紙様式2-2（４・５月分）'!O228)</f>
        <v/>
      </c>
      <c r="AX299" s="1507"/>
      <c r="AY299" s="1589"/>
      <c r="AZ299" s="533"/>
      <c r="BE299" s="440"/>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2196</v>
      </c>
      <c r="Q300" s="1504" t="str">
        <f>IFERROR(VLOOKUP('別紙様式2-2（４・５月分）'!AR227,【参考】数式用!$AT$5:$AV$22,3,FALSE),"")</f>
        <v/>
      </c>
      <c r="R300" s="1388" t="s">
        <v>2207</v>
      </c>
      <c r="S300" s="1396" t="str">
        <f>IFERROR(VLOOKUP(K298,【参考】数式用!$A$5:$AB$27,MATCH(Q300,【参考】数式用!$B$4:$AB$4,0)+1,0),"")</f>
        <v/>
      </c>
      <c r="T300" s="1459" t="s">
        <v>2285</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2188</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54"/>
      <c r="AV300" s="1493" t="str">
        <f t="shared" ref="AV300" si="350">IF(OR(AB298&lt;&gt;7,AD298&lt;&gt;3),"V列に色付け","")</f>
        <v/>
      </c>
      <c r="AW300" s="1518"/>
      <c r="AX300" s="1507"/>
      <c r="AY300" s="683"/>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62"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3"/>
      <c r="AW301" s="664" t="str">
        <f>IF('別紙様式2-2（４・５月分）'!O229="","",'別紙様式2-2（４・５月分）'!O229)</f>
        <v/>
      </c>
      <c r="AX301" s="1507"/>
      <c r="AY301" s="685"/>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2275</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2188</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3"/>
      <c r="AW302" s="664" t="str">
        <f>IF('別紙様式2-2（４・５月分）'!O230="","",'別紙様式2-2（４・５月分）'!O230)</f>
        <v/>
      </c>
      <c r="AX302" s="1507" t="str">
        <f>IF(SUM('別紙様式2-2（４・５月分）'!P230:P232)=0,"",SUM('別紙様式2-2（４・５月分）'!P230:P232))</f>
        <v/>
      </c>
      <c r="AY302" s="1590" t="str">
        <f>IFERROR(VLOOKUP(K302,【参考】数式用!$AJ$2:$AK$24,2,FALSE),"")</f>
        <v/>
      </c>
      <c r="AZ302" s="596"/>
      <c r="BE302" s="440"/>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86"/>
      <c r="AV303" s="1493"/>
      <c r="AW303" s="1518" t="str">
        <f>IF('別紙様式2-2（４・５月分）'!O231="","",'別紙様式2-2（４・５月分）'!O231)</f>
        <v/>
      </c>
      <c r="AX303" s="1507"/>
      <c r="AY303" s="1589"/>
      <c r="AZ303" s="533"/>
      <c r="BE303" s="440"/>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2196</v>
      </c>
      <c r="Q304" s="1504" t="str">
        <f>IFERROR(VLOOKUP('別紙様式2-2（４・５月分）'!AR230,【参考】数式用!$AT$5:$AV$22,3,FALSE),"")</f>
        <v/>
      </c>
      <c r="R304" s="1388" t="s">
        <v>2207</v>
      </c>
      <c r="S304" s="1394" t="str">
        <f>IFERROR(VLOOKUP(K302,【参考】数式用!$A$5:$AB$27,MATCH(Q304,【参考】数式用!$B$4:$AB$4,0)+1,0),"")</f>
        <v/>
      </c>
      <c r="T304" s="1459" t="s">
        <v>2285</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2188</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54"/>
      <c r="AV304" s="1493" t="str">
        <f t="shared" ref="AV304" si="355">IF(OR(AB302&lt;&gt;7,AD302&lt;&gt;3),"V列に色付け","")</f>
        <v/>
      </c>
      <c r="AW304" s="1518"/>
      <c r="AX304" s="1507"/>
      <c r="AY304" s="683"/>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62"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3"/>
      <c r="AW305" s="664" t="str">
        <f>IF('別紙様式2-2（４・５月分）'!O232="","",'別紙様式2-2（４・５月分）'!O232)</f>
        <v/>
      </c>
      <c r="AX305" s="1507"/>
      <c r="AY305" s="685"/>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2275</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2188</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3"/>
      <c r="AW306" s="664" t="str">
        <f>IF('別紙様式2-2（４・５月分）'!O233="","",'別紙様式2-2（４・５月分）'!O233)</f>
        <v/>
      </c>
      <c r="AX306" s="1507" t="str">
        <f>IF(SUM('別紙様式2-2（４・５月分）'!P233:P235)=0,"",SUM('別紙様式2-2（４・５月分）'!P233:P235))</f>
        <v/>
      </c>
      <c r="AY306" s="1589" t="str">
        <f>IFERROR(VLOOKUP(K306,【参考】数式用!$AJ$2:$AK$24,2,FALSE),"")</f>
        <v/>
      </c>
      <c r="AZ306" s="596"/>
      <c r="BE306" s="440"/>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86"/>
      <c r="AV307" s="1493"/>
      <c r="AW307" s="1518" t="str">
        <f>IF('別紙様式2-2（４・５月分）'!O234="","",'別紙様式2-2（４・５月分）'!O234)</f>
        <v/>
      </c>
      <c r="AX307" s="1507"/>
      <c r="AY307" s="1589"/>
      <c r="AZ307" s="533"/>
      <c r="BE307" s="440"/>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2196</v>
      </c>
      <c r="Q308" s="1504" t="str">
        <f>IFERROR(VLOOKUP('別紙様式2-2（４・５月分）'!AR233,【参考】数式用!$AT$5:$AV$22,3,FALSE),"")</f>
        <v/>
      </c>
      <c r="R308" s="1388" t="s">
        <v>2207</v>
      </c>
      <c r="S308" s="1394" t="str">
        <f>IFERROR(VLOOKUP(K306,【参考】数式用!$A$5:$AB$27,MATCH(Q308,【参考】数式用!$B$4:$AB$4,0)+1,0),"")</f>
        <v/>
      </c>
      <c r="T308" s="1459" t="s">
        <v>2285</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2188</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54"/>
      <c r="AV308" s="1493" t="str">
        <f t="shared" ref="AV308" si="360">IF(OR(AB306&lt;&gt;7,AD306&lt;&gt;3),"V列に色付け","")</f>
        <v/>
      </c>
      <c r="AW308" s="1518"/>
      <c r="AX308" s="1507"/>
      <c r="AY308" s="683"/>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62"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3"/>
      <c r="AW309" s="664" t="str">
        <f>IF('別紙様式2-2（４・５月分）'!O235="","",'別紙様式2-2（４・５月分）'!O235)</f>
        <v/>
      </c>
      <c r="AX309" s="1507"/>
      <c r="AY309" s="685"/>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2275</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2188</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3"/>
      <c r="AW310" s="664" t="str">
        <f>IF('別紙様式2-2（４・５月分）'!O236="","",'別紙様式2-2（４・５月分）'!O236)</f>
        <v/>
      </c>
      <c r="AX310" s="1507" t="str">
        <f>IF(SUM('別紙様式2-2（４・５月分）'!P236:P238)=0,"",SUM('別紙様式2-2（４・５月分）'!P236:P238))</f>
        <v/>
      </c>
      <c r="AY310" s="1590" t="str">
        <f>IFERROR(VLOOKUP(K310,【参考】数式用!$AJ$2:$AK$24,2,FALSE),"")</f>
        <v/>
      </c>
      <c r="AZ310" s="596"/>
      <c r="BE310" s="440"/>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86"/>
      <c r="AV311" s="1493"/>
      <c r="AW311" s="1518" t="str">
        <f>IF('別紙様式2-2（４・５月分）'!O237="","",'別紙様式2-2（４・５月分）'!O237)</f>
        <v/>
      </c>
      <c r="AX311" s="1507"/>
      <c r="AY311" s="1589"/>
      <c r="AZ311" s="533"/>
      <c r="BE311" s="440"/>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2196</v>
      </c>
      <c r="Q312" s="1504" t="str">
        <f>IFERROR(VLOOKUP('別紙様式2-2（４・５月分）'!AR236,【参考】数式用!$AT$5:$AV$22,3,FALSE),"")</f>
        <v/>
      </c>
      <c r="R312" s="1388" t="s">
        <v>2207</v>
      </c>
      <c r="S312" s="1396" t="str">
        <f>IFERROR(VLOOKUP(K310,【参考】数式用!$A$5:$AB$27,MATCH(Q312,【参考】数式用!$B$4:$AB$4,0)+1,0),"")</f>
        <v/>
      </c>
      <c r="T312" s="1459" t="s">
        <v>2285</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2188</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54"/>
      <c r="AV312" s="1493" t="str">
        <f t="shared" ref="AV312" si="365">IF(OR(AB310&lt;&gt;7,AD310&lt;&gt;3),"V列に色付け","")</f>
        <v/>
      </c>
      <c r="AW312" s="1518"/>
      <c r="AX312" s="1507"/>
      <c r="AY312" s="683"/>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62"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3"/>
      <c r="AW313" s="664" t="str">
        <f>IF('別紙様式2-2（４・５月分）'!O238="","",'別紙様式2-2（４・５月分）'!O238)</f>
        <v/>
      </c>
      <c r="AX313" s="1507"/>
      <c r="AY313" s="685"/>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2275</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2188</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3"/>
      <c r="AW314" s="664" t="str">
        <f>IF('別紙様式2-2（４・５月分）'!O239="","",'別紙様式2-2（４・５月分）'!O239)</f>
        <v/>
      </c>
      <c r="AX314" s="1507" t="str">
        <f>IF(SUM('別紙様式2-2（４・５月分）'!P239:P241)=0,"",SUM('別紙様式2-2（４・５月分）'!P239:P241))</f>
        <v/>
      </c>
      <c r="AY314" s="1589" t="str">
        <f>IFERROR(VLOOKUP(K314,【参考】数式用!$AJ$2:$AK$24,2,FALSE),"")</f>
        <v/>
      </c>
      <c r="AZ314" s="596"/>
      <c r="BE314" s="440"/>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86"/>
      <c r="AV315" s="1493"/>
      <c r="AW315" s="1518" t="str">
        <f>IF('別紙様式2-2（４・５月分）'!O240="","",'別紙様式2-2（４・５月分）'!O240)</f>
        <v/>
      </c>
      <c r="AX315" s="1507"/>
      <c r="AY315" s="1589"/>
      <c r="AZ315" s="533"/>
      <c r="BE315" s="440"/>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2196</v>
      </c>
      <c r="Q316" s="1504" t="str">
        <f>IFERROR(VLOOKUP('別紙様式2-2（４・５月分）'!AR239,【参考】数式用!$AT$5:$AV$22,3,FALSE),"")</f>
        <v/>
      </c>
      <c r="R316" s="1388" t="s">
        <v>2207</v>
      </c>
      <c r="S316" s="1394" t="str">
        <f>IFERROR(VLOOKUP(K314,【参考】数式用!$A$5:$AB$27,MATCH(Q316,【参考】数式用!$B$4:$AB$4,0)+1,0),"")</f>
        <v/>
      </c>
      <c r="T316" s="1459" t="s">
        <v>2285</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2188</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54"/>
      <c r="AV316" s="1493" t="str">
        <f t="shared" ref="AV316" si="370">IF(OR(AB314&lt;&gt;7,AD314&lt;&gt;3),"V列に色付け","")</f>
        <v/>
      </c>
      <c r="AW316" s="1518"/>
      <c r="AX316" s="1507"/>
      <c r="AY316" s="683"/>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62"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3"/>
      <c r="AW317" s="664" t="str">
        <f>IF('別紙様式2-2（４・５月分）'!O241="","",'別紙様式2-2（４・５月分）'!O241)</f>
        <v/>
      </c>
      <c r="AX317" s="1507"/>
      <c r="AY317" s="685"/>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2275</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2188</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3"/>
      <c r="AW318" s="664" t="str">
        <f>IF('別紙様式2-2（４・５月分）'!O242="","",'別紙様式2-2（４・５月分）'!O242)</f>
        <v/>
      </c>
      <c r="AX318" s="1507" t="str">
        <f>IF(SUM('別紙様式2-2（４・５月分）'!P242:P244)=0,"",SUM('別紙様式2-2（４・５月分）'!P242:P244))</f>
        <v/>
      </c>
      <c r="AY318" s="1590" t="str">
        <f>IFERROR(VLOOKUP(K318,【参考】数式用!$AJ$2:$AK$24,2,FALSE),"")</f>
        <v/>
      </c>
      <c r="AZ318" s="596"/>
      <c r="BE318" s="440"/>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86"/>
      <c r="AV319" s="1493"/>
      <c r="AW319" s="1518" t="str">
        <f>IF('別紙様式2-2（４・５月分）'!O243="","",'別紙様式2-2（４・５月分）'!O243)</f>
        <v/>
      </c>
      <c r="AX319" s="1507"/>
      <c r="AY319" s="1589"/>
      <c r="AZ319" s="533"/>
      <c r="BE319" s="440"/>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2196</v>
      </c>
      <c r="Q320" s="1504" t="str">
        <f>IFERROR(VLOOKUP('別紙様式2-2（４・５月分）'!AR242,【参考】数式用!$AT$5:$AV$22,3,FALSE),"")</f>
        <v/>
      </c>
      <c r="R320" s="1388" t="s">
        <v>2207</v>
      </c>
      <c r="S320" s="1396" t="str">
        <f>IFERROR(VLOOKUP(K318,【参考】数式用!$A$5:$AB$27,MATCH(Q320,【参考】数式用!$B$4:$AB$4,0)+1,0),"")</f>
        <v/>
      </c>
      <c r="T320" s="1459" t="s">
        <v>2285</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2188</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54"/>
      <c r="AV320" s="1493" t="str">
        <f t="shared" ref="AV320" si="375">IF(OR(AB318&lt;&gt;7,AD318&lt;&gt;3),"V列に色付け","")</f>
        <v/>
      </c>
      <c r="AW320" s="1518"/>
      <c r="AX320" s="1507"/>
      <c r="AY320" s="683"/>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62"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3"/>
      <c r="AW321" s="664" t="str">
        <f>IF('別紙様式2-2（４・５月分）'!O244="","",'別紙様式2-2（４・５月分）'!O244)</f>
        <v/>
      </c>
      <c r="AX321" s="1507"/>
      <c r="AY321" s="685"/>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2275</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2188</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3"/>
      <c r="AW322" s="664" t="str">
        <f>IF('別紙様式2-2（４・５月分）'!O245="","",'別紙様式2-2（４・５月分）'!O245)</f>
        <v/>
      </c>
      <c r="AX322" s="1507" t="str">
        <f>IF(SUM('別紙様式2-2（４・５月分）'!P245:P247)=0,"",SUM('別紙様式2-2（４・５月分）'!P245:P247))</f>
        <v/>
      </c>
      <c r="AY322" s="1589" t="str">
        <f>IFERROR(VLOOKUP(K322,【参考】数式用!$AJ$2:$AK$24,2,FALSE),"")</f>
        <v/>
      </c>
      <c r="AZ322" s="596"/>
      <c r="BE322" s="440"/>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86"/>
      <c r="AV323" s="1493"/>
      <c r="AW323" s="1518" t="str">
        <f>IF('別紙様式2-2（４・５月分）'!O246="","",'別紙様式2-2（４・５月分）'!O246)</f>
        <v/>
      </c>
      <c r="AX323" s="1507"/>
      <c r="AY323" s="1589"/>
      <c r="AZ323" s="533"/>
      <c r="BE323" s="440"/>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2196</v>
      </c>
      <c r="Q324" s="1504" t="str">
        <f>IFERROR(VLOOKUP('別紙様式2-2（４・５月分）'!AR245,【参考】数式用!$AT$5:$AV$22,3,FALSE),"")</f>
        <v/>
      </c>
      <c r="R324" s="1388" t="s">
        <v>2207</v>
      </c>
      <c r="S324" s="1394" t="str">
        <f>IFERROR(VLOOKUP(K322,【参考】数式用!$A$5:$AB$27,MATCH(Q324,【参考】数式用!$B$4:$AB$4,0)+1,0),"")</f>
        <v/>
      </c>
      <c r="T324" s="1459" t="s">
        <v>2285</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2188</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54"/>
      <c r="AV324" s="1493" t="str">
        <f t="shared" ref="AV324" si="380">IF(OR(AB322&lt;&gt;7,AD322&lt;&gt;3),"V列に色付け","")</f>
        <v/>
      </c>
      <c r="AW324" s="1518"/>
      <c r="AX324" s="1507"/>
      <c r="AY324" s="683"/>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62"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3"/>
      <c r="AW325" s="664" t="str">
        <f>IF('別紙様式2-2（４・５月分）'!O247="","",'別紙様式2-2（４・５月分）'!O247)</f>
        <v/>
      </c>
      <c r="AX325" s="1507"/>
      <c r="AY325" s="685"/>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2275</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2188</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3"/>
      <c r="AW326" s="664" t="str">
        <f>IF('別紙様式2-2（４・５月分）'!O248="","",'別紙様式2-2（４・５月分）'!O248)</f>
        <v/>
      </c>
      <c r="AX326" s="1507" t="str">
        <f>IF(SUM('別紙様式2-2（４・５月分）'!P248:P250)=0,"",SUM('別紙様式2-2（４・５月分）'!P248:P250))</f>
        <v/>
      </c>
      <c r="AY326" s="1590" t="str">
        <f>IFERROR(VLOOKUP(K326,【参考】数式用!$AJ$2:$AK$24,2,FALSE),"")</f>
        <v/>
      </c>
      <c r="AZ326" s="596"/>
      <c r="BE326" s="440"/>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86"/>
      <c r="AV327" s="1493"/>
      <c r="AW327" s="1518" t="str">
        <f>IF('別紙様式2-2（４・５月分）'!O249="","",'別紙様式2-2（４・５月分）'!O249)</f>
        <v/>
      </c>
      <c r="AX327" s="1507"/>
      <c r="AY327" s="1589"/>
      <c r="AZ327" s="533"/>
      <c r="BE327" s="440"/>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2196</v>
      </c>
      <c r="Q328" s="1504" t="str">
        <f>IFERROR(VLOOKUP('別紙様式2-2（４・５月分）'!AR248,【参考】数式用!$AT$5:$AV$22,3,FALSE),"")</f>
        <v/>
      </c>
      <c r="R328" s="1388" t="s">
        <v>2207</v>
      </c>
      <c r="S328" s="1396" t="str">
        <f>IFERROR(VLOOKUP(K326,【参考】数式用!$A$5:$AB$27,MATCH(Q328,【参考】数式用!$B$4:$AB$4,0)+1,0),"")</f>
        <v/>
      </c>
      <c r="T328" s="1459" t="s">
        <v>2285</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2188</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54"/>
      <c r="AV328" s="1493" t="str">
        <f t="shared" ref="AV328" si="385">IF(OR(AB326&lt;&gt;7,AD326&lt;&gt;3),"V列に色付け","")</f>
        <v/>
      </c>
      <c r="AW328" s="1518"/>
      <c r="AX328" s="1507"/>
      <c r="AY328" s="683"/>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62"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3"/>
      <c r="AW329" s="664" t="str">
        <f>IF('別紙様式2-2（４・５月分）'!O250="","",'別紙様式2-2（４・５月分）'!O250)</f>
        <v/>
      </c>
      <c r="AX329" s="1507"/>
      <c r="AY329" s="685"/>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2275</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2188</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3"/>
      <c r="AW330" s="664" t="str">
        <f>IF('別紙様式2-2（４・５月分）'!O251="","",'別紙様式2-2（４・５月分）'!O251)</f>
        <v/>
      </c>
      <c r="AX330" s="1507" t="str">
        <f>IF(SUM('別紙様式2-2（４・５月分）'!P251:P253)=0,"",SUM('別紙様式2-2（４・５月分）'!P251:P253))</f>
        <v/>
      </c>
      <c r="AY330" s="1589" t="str">
        <f>IFERROR(VLOOKUP(K330,【参考】数式用!$AJ$2:$AK$24,2,FALSE),"")</f>
        <v/>
      </c>
      <c r="AZ330" s="596"/>
      <c r="BE330" s="440"/>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86"/>
      <c r="AV331" s="1493"/>
      <c r="AW331" s="1518" t="str">
        <f>IF('別紙様式2-2（４・５月分）'!O252="","",'別紙様式2-2（４・５月分）'!O252)</f>
        <v/>
      </c>
      <c r="AX331" s="1507"/>
      <c r="AY331" s="1589"/>
      <c r="AZ331" s="533"/>
      <c r="BE331" s="440"/>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2196</v>
      </c>
      <c r="Q332" s="1504" t="str">
        <f>IFERROR(VLOOKUP('別紙様式2-2（４・５月分）'!AR251,【参考】数式用!$AT$5:$AV$22,3,FALSE),"")</f>
        <v/>
      </c>
      <c r="R332" s="1388" t="s">
        <v>2207</v>
      </c>
      <c r="S332" s="1394" t="str">
        <f>IFERROR(VLOOKUP(K330,【参考】数式用!$A$5:$AB$27,MATCH(Q332,【参考】数式用!$B$4:$AB$4,0)+1,0),"")</f>
        <v/>
      </c>
      <c r="T332" s="1459" t="s">
        <v>2285</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2188</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54"/>
      <c r="AV332" s="1493" t="str">
        <f t="shared" ref="AV332" si="390">IF(OR(AB330&lt;&gt;7,AD330&lt;&gt;3),"V列に色付け","")</f>
        <v/>
      </c>
      <c r="AW332" s="1518"/>
      <c r="AX332" s="1507"/>
      <c r="AY332" s="683"/>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62"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3"/>
      <c r="AW333" s="664" t="str">
        <f>IF('別紙様式2-2（４・５月分）'!O253="","",'別紙様式2-2（４・５月分）'!O253)</f>
        <v/>
      </c>
      <c r="AX333" s="1507"/>
      <c r="AY333" s="685"/>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2275</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2188</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3"/>
      <c r="AW334" s="664" t="str">
        <f>IF('別紙様式2-2（４・５月分）'!O254="","",'別紙様式2-2（４・５月分）'!O254)</f>
        <v/>
      </c>
      <c r="AX334" s="1507" t="str">
        <f>IF(SUM('別紙様式2-2（４・５月分）'!P254:P256)=0,"",SUM('別紙様式2-2（４・５月分）'!P254:P256))</f>
        <v/>
      </c>
      <c r="AY334" s="1590" t="str">
        <f>IFERROR(VLOOKUP(K334,【参考】数式用!$AJ$2:$AK$24,2,FALSE),"")</f>
        <v/>
      </c>
      <c r="AZ334" s="596"/>
      <c r="BE334" s="440"/>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86"/>
      <c r="AV335" s="1493"/>
      <c r="AW335" s="1518" t="str">
        <f>IF('別紙様式2-2（４・５月分）'!O255="","",'別紙様式2-2（４・５月分）'!O255)</f>
        <v/>
      </c>
      <c r="AX335" s="1507"/>
      <c r="AY335" s="1589"/>
      <c r="AZ335" s="533"/>
      <c r="BE335" s="440"/>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2196</v>
      </c>
      <c r="Q336" s="1504" t="str">
        <f>IFERROR(VLOOKUP('別紙様式2-2（４・５月分）'!AR254,【参考】数式用!$AT$5:$AV$22,3,FALSE),"")</f>
        <v/>
      </c>
      <c r="R336" s="1388" t="s">
        <v>2207</v>
      </c>
      <c r="S336" s="1396" t="str">
        <f>IFERROR(VLOOKUP(K334,【参考】数式用!$A$5:$AB$27,MATCH(Q336,【参考】数式用!$B$4:$AB$4,0)+1,0),"")</f>
        <v/>
      </c>
      <c r="T336" s="1459" t="s">
        <v>2285</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2188</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54"/>
      <c r="AV336" s="1493" t="str">
        <f t="shared" ref="AV336" si="395">IF(OR(AB334&lt;&gt;7,AD334&lt;&gt;3),"V列に色付け","")</f>
        <v/>
      </c>
      <c r="AW336" s="1518"/>
      <c r="AX336" s="1507"/>
      <c r="AY336" s="683"/>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62"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3"/>
      <c r="AW337" s="664" t="str">
        <f>IF('別紙様式2-2（４・５月分）'!O256="","",'別紙様式2-2（４・５月分）'!O256)</f>
        <v/>
      </c>
      <c r="AX337" s="1507"/>
      <c r="AY337" s="685"/>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2275</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2188</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3"/>
      <c r="AW338" s="664" t="str">
        <f>IF('別紙様式2-2（４・５月分）'!O257="","",'別紙様式2-2（４・５月分）'!O257)</f>
        <v/>
      </c>
      <c r="AX338" s="1507" t="str">
        <f>IF(SUM('別紙様式2-2（４・５月分）'!P257:P259)=0,"",SUM('別紙様式2-2（４・５月分）'!P257:P259))</f>
        <v/>
      </c>
      <c r="AY338" s="1589" t="str">
        <f>IFERROR(VLOOKUP(K338,【参考】数式用!$AJ$2:$AK$24,2,FALSE),"")</f>
        <v/>
      </c>
      <c r="AZ338" s="596"/>
      <c r="BE338" s="440"/>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86"/>
      <c r="AV339" s="1493"/>
      <c r="AW339" s="1518" t="str">
        <f>IF('別紙様式2-2（４・５月分）'!O258="","",'別紙様式2-2（４・５月分）'!O258)</f>
        <v/>
      </c>
      <c r="AX339" s="1507"/>
      <c r="AY339" s="1589"/>
      <c r="AZ339" s="533"/>
      <c r="BE339" s="440"/>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2196</v>
      </c>
      <c r="Q340" s="1504" t="str">
        <f>IFERROR(VLOOKUP('別紙様式2-2（４・５月分）'!AR257,【参考】数式用!$AT$5:$AV$22,3,FALSE),"")</f>
        <v/>
      </c>
      <c r="R340" s="1388" t="s">
        <v>2207</v>
      </c>
      <c r="S340" s="1394" t="str">
        <f>IFERROR(VLOOKUP(K338,【参考】数式用!$A$5:$AB$27,MATCH(Q340,【参考】数式用!$B$4:$AB$4,0)+1,0),"")</f>
        <v/>
      </c>
      <c r="T340" s="1459" t="s">
        <v>2285</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2188</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54"/>
      <c r="AV340" s="1493" t="str">
        <f t="shared" ref="AV340" si="400">IF(OR(AB338&lt;&gt;7,AD338&lt;&gt;3),"V列に色付け","")</f>
        <v/>
      </c>
      <c r="AW340" s="1518"/>
      <c r="AX340" s="1507"/>
      <c r="AY340" s="683"/>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62"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3"/>
      <c r="AW341" s="664" t="str">
        <f>IF('別紙様式2-2（４・５月分）'!O259="","",'別紙様式2-2（４・５月分）'!O259)</f>
        <v/>
      </c>
      <c r="AX341" s="1507"/>
      <c r="AY341" s="685"/>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2275</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2188</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3"/>
      <c r="AW342" s="664" t="str">
        <f>IF('別紙様式2-2（４・５月分）'!O260="","",'別紙様式2-2（４・５月分）'!O260)</f>
        <v/>
      </c>
      <c r="AX342" s="1507" t="str">
        <f>IF(SUM('別紙様式2-2（４・５月分）'!P260:P262)=0,"",SUM('別紙様式2-2（４・５月分）'!P260:P262))</f>
        <v/>
      </c>
      <c r="AY342" s="1590" t="str">
        <f>IFERROR(VLOOKUP(K342,【参考】数式用!$AJ$2:$AK$24,2,FALSE),"")</f>
        <v/>
      </c>
      <c r="AZ342" s="596"/>
      <c r="BE342" s="440"/>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86"/>
      <c r="AV343" s="1493"/>
      <c r="AW343" s="1518" t="str">
        <f>IF('別紙様式2-2（４・５月分）'!O261="","",'別紙様式2-2（４・５月分）'!O261)</f>
        <v/>
      </c>
      <c r="AX343" s="1507"/>
      <c r="AY343" s="1589"/>
      <c r="AZ343" s="533"/>
      <c r="BE343" s="440"/>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2196</v>
      </c>
      <c r="Q344" s="1504" t="str">
        <f>IFERROR(VLOOKUP('別紙様式2-2（４・５月分）'!AR260,【参考】数式用!$AT$5:$AV$22,3,FALSE),"")</f>
        <v/>
      </c>
      <c r="R344" s="1388" t="s">
        <v>2207</v>
      </c>
      <c r="S344" s="1396" t="str">
        <f>IFERROR(VLOOKUP(K342,【参考】数式用!$A$5:$AB$27,MATCH(Q344,【参考】数式用!$B$4:$AB$4,0)+1,0),"")</f>
        <v/>
      </c>
      <c r="T344" s="1459" t="s">
        <v>2285</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2188</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54"/>
      <c r="AV344" s="1493" t="str">
        <f t="shared" ref="AV344" si="405">IF(OR(AB342&lt;&gt;7,AD342&lt;&gt;3),"V列に色付け","")</f>
        <v/>
      </c>
      <c r="AW344" s="1518"/>
      <c r="AX344" s="1507"/>
      <c r="AY344" s="683"/>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62"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3"/>
      <c r="AW345" s="664" t="str">
        <f>IF('別紙様式2-2（４・５月分）'!O262="","",'別紙様式2-2（４・５月分）'!O262)</f>
        <v/>
      </c>
      <c r="AX345" s="1507"/>
      <c r="AY345" s="685"/>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2275</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2188</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3"/>
      <c r="AW346" s="664" t="str">
        <f>IF('別紙様式2-2（４・５月分）'!O263="","",'別紙様式2-2（４・５月分）'!O263)</f>
        <v/>
      </c>
      <c r="AX346" s="1507" t="str">
        <f>IF(SUM('別紙様式2-2（４・５月分）'!P263:P265)=0,"",SUM('別紙様式2-2（４・５月分）'!P263:P265))</f>
        <v/>
      </c>
      <c r="AY346" s="1589" t="str">
        <f>IFERROR(VLOOKUP(K346,【参考】数式用!$AJ$2:$AK$24,2,FALSE),"")</f>
        <v/>
      </c>
      <c r="AZ346" s="596"/>
      <c r="BE346" s="440"/>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86"/>
      <c r="AV347" s="1493"/>
      <c r="AW347" s="1518" t="str">
        <f>IF('別紙様式2-2（４・５月分）'!O264="","",'別紙様式2-2（４・５月分）'!O264)</f>
        <v/>
      </c>
      <c r="AX347" s="1507"/>
      <c r="AY347" s="1589"/>
      <c r="AZ347" s="533"/>
      <c r="BE347" s="440"/>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2196</v>
      </c>
      <c r="Q348" s="1504" t="str">
        <f>IFERROR(VLOOKUP('別紙様式2-2（４・５月分）'!AR263,【参考】数式用!$AT$5:$AV$22,3,FALSE),"")</f>
        <v/>
      </c>
      <c r="R348" s="1388" t="s">
        <v>2207</v>
      </c>
      <c r="S348" s="1394" t="str">
        <f>IFERROR(VLOOKUP(K346,【参考】数式用!$A$5:$AB$27,MATCH(Q348,【参考】数式用!$B$4:$AB$4,0)+1,0),"")</f>
        <v/>
      </c>
      <c r="T348" s="1459" t="s">
        <v>2285</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2188</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54"/>
      <c r="AV348" s="1493" t="str">
        <f t="shared" ref="AV348" si="410">IF(OR(AB346&lt;&gt;7,AD346&lt;&gt;3),"V列に色付け","")</f>
        <v/>
      </c>
      <c r="AW348" s="1518"/>
      <c r="AX348" s="1507"/>
      <c r="AY348" s="683"/>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62"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3"/>
      <c r="AW349" s="664" t="str">
        <f>IF('別紙様式2-2（４・５月分）'!O265="","",'別紙様式2-2（４・５月分）'!O265)</f>
        <v/>
      </c>
      <c r="AX349" s="1507"/>
      <c r="AY349" s="685"/>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2275</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2188</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3"/>
      <c r="AW350" s="664" t="str">
        <f>IF('別紙様式2-2（４・５月分）'!O266="","",'別紙様式2-2（４・５月分）'!O266)</f>
        <v/>
      </c>
      <c r="AX350" s="1507" t="str">
        <f>IF(SUM('別紙様式2-2（４・５月分）'!P266:P268)=0,"",SUM('別紙様式2-2（４・５月分）'!P266:P268))</f>
        <v/>
      </c>
      <c r="AY350" s="1590" t="str">
        <f>IFERROR(VLOOKUP(K350,【参考】数式用!$AJ$2:$AK$24,2,FALSE),"")</f>
        <v/>
      </c>
      <c r="AZ350" s="596"/>
      <c r="BE350" s="440"/>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86"/>
      <c r="AV351" s="1493"/>
      <c r="AW351" s="1518" t="str">
        <f>IF('別紙様式2-2（４・５月分）'!O267="","",'別紙様式2-2（４・５月分）'!O267)</f>
        <v/>
      </c>
      <c r="AX351" s="1507"/>
      <c r="AY351" s="1589"/>
      <c r="AZ351" s="533"/>
      <c r="BE351" s="440"/>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2196</v>
      </c>
      <c r="Q352" s="1504" t="str">
        <f>IFERROR(VLOOKUP('別紙様式2-2（４・５月分）'!AR266,【参考】数式用!$AT$5:$AV$22,3,FALSE),"")</f>
        <v/>
      </c>
      <c r="R352" s="1388" t="s">
        <v>2207</v>
      </c>
      <c r="S352" s="1396" t="str">
        <f>IFERROR(VLOOKUP(K350,【参考】数式用!$A$5:$AB$27,MATCH(Q352,【参考】数式用!$B$4:$AB$4,0)+1,0),"")</f>
        <v/>
      </c>
      <c r="T352" s="1459" t="s">
        <v>2285</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2188</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54"/>
      <c r="AV352" s="1493" t="str">
        <f t="shared" ref="AV352" si="415">IF(OR(AB350&lt;&gt;7,AD350&lt;&gt;3),"V列に色付け","")</f>
        <v/>
      </c>
      <c r="AW352" s="1518"/>
      <c r="AX352" s="1507"/>
      <c r="AY352" s="683"/>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62"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3"/>
      <c r="AW353" s="664" t="str">
        <f>IF('別紙様式2-2（４・５月分）'!O268="","",'別紙様式2-2（４・５月分）'!O268)</f>
        <v/>
      </c>
      <c r="AX353" s="1507"/>
      <c r="AY353" s="685"/>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2275</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2188</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3"/>
      <c r="AW354" s="664" t="str">
        <f>IF('別紙様式2-2（４・５月分）'!O269="","",'別紙様式2-2（４・５月分）'!O269)</f>
        <v/>
      </c>
      <c r="AX354" s="1507" t="str">
        <f>IF(SUM('別紙様式2-2（４・５月分）'!P269:P271)=0,"",SUM('別紙様式2-2（４・５月分）'!P269:P271))</f>
        <v/>
      </c>
      <c r="AY354" s="1589" t="str">
        <f>IFERROR(VLOOKUP(K354,【参考】数式用!$AJ$2:$AK$24,2,FALSE),"")</f>
        <v/>
      </c>
      <c r="AZ354" s="596"/>
      <c r="BE354" s="440"/>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86"/>
      <c r="AV355" s="1493"/>
      <c r="AW355" s="1518" t="str">
        <f>IF('別紙様式2-2（４・５月分）'!O270="","",'別紙様式2-2（４・５月分）'!O270)</f>
        <v/>
      </c>
      <c r="AX355" s="1507"/>
      <c r="AY355" s="1589"/>
      <c r="AZ355" s="533"/>
      <c r="BE355" s="440"/>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2196</v>
      </c>
      <c r="Q356" s="1504" t="str">
        <f>IFERROR(VLOOKUP('別紙様式2-2（４・５月分）'!AR269,【参考】数式用!$AT$5:$AV$22,3,FALSE),"")</f>
        <v/>
      </c>
      <c r="R356" s="1388" t="s">
        <v>2207</v>
      </c>
      <c r="S356" s="1394" t="str">
        <f>IFERROR(VLOOKUP(K354,【参考】数式用!$A$5:$AB$27,MATCH(Q356,【参考】数式用!$B$4:$AB$4,0)+1,0),"")</f>
        <v/>
      </c>
      <c r="T356" s="1459" t="s">
        <v>2285</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2188</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54"/>
      <c r="AV356" s="1493" t="str">
        <f t="shared" ref="AV356" si="420">IF(OR(AB354&lt;&gt;7,AD354&lt;&gt;3),"V列に色付け","")</f>
        <v/>
      </c>
      <c r="AW356" s="1518"/>
      <c r="AX356" s="1507"/>
      <c r="AY356" s="683"/>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62"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3"/>
      <c r="AW357" s="664" t="str">
        <f>IF('別紙様式2-2（４・５月分）'!O271="","",'別紙様式2-2（４・５月分）'!O271)</f>
        <v/>
      </c>
      <c r="AX357" s="1507"/>
      <c r="AY357" s="685"/>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2275</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2188</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3"/>
      <c r="AW358" s="664" t="str">
        <f>IF('別紙様式2-2（４・５月分）'!O272="","",'別紙様式2-2（４・５月分）'!O272)</f>
        <v/>
      </c>
      <c r="AX358" s="1507" t="str">
        <f>IF(SUM('別紙様式2-2（４・５月分）'!P272:P274)=0,"",SUM('別紙様式2-2（４・５月分）'!P272:P274))</f>
        <v/>
      </c>
      <c r="AY358" s="1590" t="str">
        <f>IFERROR(VLOOKUP(K358,【参考】数式用!$AJ$2:$AK$24,2,FALSE),"")</f>
        <v/>
      </c>
      <c r="AZ358" s="596"/>
      <c r="BE358" s="440"/>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86"/>
      <c r="AV359" s="1493"/>
      <c r="AW359" s="1518" t="str">
        <f>IF('別紙様式2-2（４・５月分）'!O273="","",'別紙様式2-2（４・５月分）'!O273)</f>
        <v/>
      </c>
      <c r="AX359" s="1507"/>
      <c r="AY359" s="1589"/>
      <c r="AZ359" s="533"/>
      <c r="BE359" s="440"/>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2196</v>
      </c>
      <c r="Q360" s="1504" t="str">
        <f>IFERROR(VLOOKUP('別紙様式2-2（４・５月分）'!AR272,【参考】数式用!$AT$5:$AV$22,3,FALSE),"")</f>
        <v/>
      </c>
      <c r="R360" s="1388" t="s">
        <v>2207</v>
      </c>
      <c r="S360" s="1396" t="str">
        <f>IFERROR(VLOOKUP(K358,【参考】数式用!$A$5:$AB$27,MATCH(Q360,【参考】数式用!$B$4:$AB$4,0)+1,0),"")</f>
        <v/>
      </c>
      <c r="T360" s="1459" t="s">
        <v>2285</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2188</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54"/>
      <c r="AV360" s="1493" t="str">
        <f t="shared" ref="AV360" si="425">IF(OR(AB358&lt;&gt;7,AD358&lt;&gt;3),"V列に色付け","")</f>
        <v/>
      </c>
      <c r="AW360" s="1518"/>
      <c r="AX360" s="1507"/>
      <c r="AY360" s="683"/>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62"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3"/>
      <c r="AW361" s="664" t="str">
        <f>IF('別紙様式2-2（４・５月分）'!O274="","",'別紙様式2-2（４・５月分）'!O274)</f>
        <v/>
      </c>
      <c r="AX361" s="1507"/>
      <c r="AY361" s="685"/>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2275</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2188</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3"/>
      <c r="AW362" s="664" t="str">
        <f>IF('別紙様式2-2（４・５月分）'!O275="","",'別紙様式2-2（４・５月分）'!O275)</f>
        <v/>
      </c>
      <c r="AX362" s="1507" t="str">
        <f>IF(SUM('別紙様式2-2（４・５月分）'!P275:P277)=0,"",SUM('別紙様式2-2（４・５月分）'!P275:P277))</f>
        <v/>
      </c>
      <c r="AY362" s="1589" t="str">
        <f>IFERROR(VLOOKUP(K362,【参考】数式用!$AJ$2:$AK$24,2,FALSE),"")</f>
        <v/>
      </c>
      <c r="AZ362" s="596"/>
      <c r="BE362" s="440"/>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86"/>
      <c r="AV363" s="1493"/>
      <c r="AW363" s="1518" t="str">
        <f>IF('別紙様式2-2（４・５月分）'!O276="","",'別紙様式2-2（４・５月分）'!O276)</f>
        <v/>
      </c>
      <c r="AX363" s="1507"/>
      <c r="AY363" s="1589"/>
      <c r="AZ363" s="533"/>
      <c r="BE363" s="440"/>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2196</v>
      </c>
      <c r="Q364" s="1504" t="str">
        <f>IFERROR(VLOOKUP('別紙様式2-2（４・５月分）'!AR275,【参考】数式用!$AT$5:$AV$22,3,FALSE),"")</f>
        <v/>
      </c>
      <c r="R364" s="1388" t="s">
        <v>2207</v>
      </c>
      <c r="S364" s="1394" t="str">
        <f>IFERROR(VLOOKUP(K362,【参考】数式用!$A$5:$AB$27,MATCH(Q364,【参考】数式用!$B$4:$AB$4,0)+1,0),"")</f>
        <v/>
      </c>
      <c r="T364" s="1459" t="s">
        <v>2285</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2188</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54"/>
      <c r="AV364" s="1493" t="str">
        <f t="shared" ref="AV364" si="430">IF(OR(AB362&lt;&gt;7,AD362&lt;&gt;3),"V列に色付け","")</f>
        <v/>
      </c>
      <c r="AW364" s="1518"/>
      <c r="AX364" s="1507"/>
      <c r="AY364" s="683"/>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62"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3"/>
      <c r="AW365" s="664" t="str">
        <f>IF('別紙様式2-2（４・５月分）'!O277="","",'別紙様式2-2（４・５月分）'!O277)</f>
        <v/>
      </c>
      <c r="AX365" s="1507"/>
      <c r="AY365" s="685"/>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2275</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2188</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3"/>
      <c r="AW366" s="664" t="str">
        <f>IF('別紙様式2-2（４・５月分）'!O278="","",'別紙様式2-2（４・５月分）'!O278)</f>
        <v/>
      </c>
      <c r="AX366" s="1507" t="str">
        <f>IF(SUM('別紙様式2-2（４・５月分）'!P278:P280)=0,"",SUM('別紙様式2-2（４・５月分）'!P278:P280))</f>
        <v/>
      </c>
      <c r="AY366" s="1590" t="str">
        <f>IFERROR(VLOOKUP(K366,【参考】数式用!$AJ$2:$AK$24,2,FALSE),"")</f>
        <v/>
      </c>
      <c r="AZ366" s="596"/>
      <c r="BE366" s="440"/>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86"/>
      <c r="AV367" s="1493"/>
      <c r="AW367" s="1518" t="str">
        <f>IF('別紙様式2-2（４・５月分）'!O279="","",'別紙様式2-2（４・５月分）'!O279)</f>
        <v/>
      </c>
      <c r="AX367" s="1507"/>
      <c r="AY367" s="1589"/>
      <c r="AZ367" s="533"/>
      <c r="BE367" s="440"/>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2196</v>
      </c>
      <c r="Q368" s="1504" t="str">
        <f>IFERROR(VLOOKUP('別紙様式2-2（４・５月分）'!AR278,【参考】数式用!$AT$5:$AV$22,3,FALSE),"")</f>
        <v/>
      </c>
      <c r="R368" s="1388" t="s">
        <v>2207</v>
      </c>
      <c r="S368" s="1396" t="str">
        <f>IFERROR(VLOOKUP(K366,【参考】数式用!$A$5:$AB$27,MATCH(Q368,【参考】数式用!$B$4:$AB$4,0)+1,0),"")</f>
        <v/>
      </c>
      <c r="T368" s="1459" t="s">
        <v>2285</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2188</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54"/>
      <c r="AV368" s="1493" t="str">
        <f t="shared" ref="AV368" si="435">IF(OR(AB366&lt;&gt;7,AD366&lt;&gt;3),"V列に色付け","")</f>
        <v/>
      </c>
      <c r="AW368" s="1518"/>
      <c r="AX368" s="1507"/>
      <c r="AY368" s="683"/>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62"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3"/>
      <c r="AW369" s="664" t="str">
        <f>IF('別紙様式2-2（４・５月分）'!O280="","",'別紙様式2-2（４・５月分）'!O280)</f>
        <v/>
      </c>
      <c r="AX369" s="1507"/>
      <c r="AY369" s="685"/>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2275</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2188</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3"/>
      <c r="AW370" s="664" t="str">
        <f>IF('別紙様式2-2（４・５月分）'!O281="","",'別紙様式2-2（４・５月分）'!O281)</f>
        <v/>
      </c>
      <c r="AX370" s="1507" t="str">
        <f>IF(SUM('別紙様式2-2（４・５月分）'!P281:P283)=0,"",SUM('別紙様式2-2（４・５月分）'!P281:P283))</f>
        <v/>
      </c>
      <c r="AY370" s="1589" t="str">
        <f>IFERROR(VLOOKUP(K370,【参考】数式用!$AJ$2:$AK$24,2,FALSE),"")</f>
        <v/>
      </c>
      <c r="AZ370" s="596"/>
      <c r="BE370" s="440"/>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86"/>
      <c r="AV371" s="1493"/>
      <c r="AW371" s="1518" t="str">
        <f>IF('別紙様式2-2（４・５月分）'!O282="","",'別紙様式2-2（４・５月分）'!O282)</f>
        <v/>
      </c>
      <c r="AX371" s="1507"/>
      <c r="AY371" s="1589"/>
      <c r="AZ371" s="533"/>
      <c r="BE371" s="440"/>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2196</v>
      </c>
      <c r="Q372" s="1504" t="str">
        <f>IFERROR(VLOOKUP('別紙様式2-2（４・５月分）'!AR281,【参考】数式用!$AT$5:$AV$22,3,FALSE),"")</f>
        <v/>
      </c>
      <c r="R372" s="1388" t="s">
        <v>2207</v>
      </c>
      <c r="S372" s="1394" t="str">
        <f>IFERROR(VLOOKUP(K370,【参考】数式用!$A$5:$AB$27,MATCH(Q372,【参考】数式用!$B$4:$AB$4,0)+1,0),"")</f>
        <v/>
      </c>
      <c r="T372" s="1459" t="s">
        <v>2285</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2188</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54"/>
      <c r="AV372" s="1493" t="str">
        <f t="shared" ref="AV372" si="440">IF(OR(AB370&lt;&gt;7,AD370&lt;&gt;3),"V列に色付け","")</f>
        <v/>
      </c>
      <c r="AW372" s="1518"/>
      <c r="AX372" s="1507"/>
      <c r="AY372" s="683"/>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62"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3"/>
      <c r="AW373" s="664" t="str">
        <f>IF('別紙様式2-2（４・５月分）'!O283="","",'別紙様式2-2（４・５月分）'!O283)</f>
        <v/>
      </c>
      <c r="AX373" s="1507"/>
      <c r="AY373" s="685"/>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2275</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2188</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3"/>
      <c r="AW374" s="664" t="str">
        <f>IF('別紙様式2-2（４・５月分）'!O284="","",'別紙様式2-2（４・５月分）'!O284)</f>
        <v/>
      </c>
      <c r="AX374" s="1507" t="str">
        <f>IF(SUM('別紙様式2-2（４・５月分）'!P284:P286)=0,"",SUM('別紙様式2-2（４・５月分）'!P284:P286))</f>
        <v/>
      </c>
      <c r="AY374" s="1590" t="str">
        <f>IFERROR(VLOOKUP(K374,【参考】数式用!$AJ$2:$AK$24,2,FALSE),"")</f>
        <v/>
      </c>
      <c r="AZ374" s="596"/>
      <c r="BE374" s="440"/>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86"/>
      <c r="AV375" s="1493"/>
      <c r="AW375" s="1518" t="str">
        <f>IF('別紙様式2-2（４・５月分）'!O285="","",'別紙様式2-2（４・５月分）'!O285)</f>
        <v/>
      </c>
      <c r="AX375" s="1507"/>
      <c r="AY375" s="1589"/>
      <c r="AZ375" s="533"/>
      <c r="BE375" s="440"/>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2196</v>
      </c>
      <c r="Q376" s="1504" t="str">
        <f>IFERROR(VLOOKUP('別紙様式2-2（４・５月分）'!AR284,【参考】数式用!$AT$5:$AV$22,3,FALSE),"")</f>
        <v/>
      </c>
      <c r="R376" s="1388" t="s">
        <v>2207</v>
      </c>
      <c r="S376" s="1394" t="str">
        <f>IFERROR(VLOOKUP(K374,【参考】数式用!$A$5:$AB$27,MATCH(Q376,【参考】数式用!$B$4:$AB$4,0)+1,0),"")</f>
        <v/>
      </c>
      <c r="T376" s="1459" t="s">
        <v>2285</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2188</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54"/>
      <c r="AV376" s="1493" t="str">
        <f t="shared" ref="AV376" si="445">IF(OR(AB374&lt;&gt;7,AD374&lt;&gt;3),"V列に色付け","")</f>
        <v/>
      </c>
      <c r="AW376" s="1518"/>
      <c r="AX376" s="1507"/>
      <c r="AY376" s="683"/>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62"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3"/>
      <c r="AW377" s="664" t="str">
        <f>IF('別紙様式2-2（４・５月分）'!O286="","",'別紙様式2-2（４・５月分）'!O286)</f>
        <v/>
      </c>
      <c r="AX377" s="1507"/>
      <c r="AY377" s="685"/>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2275</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2188</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3"/>
      <c r="AW378" s="664" t="str">
        <f>IF('別紙様式2-2（４・５月分）'!O287="","",'別紙様式2-2（４・５月分）'!O287)</f>
        <v/>
      </c>
      <c r="AX378" s="1507" t="str">
        <f>IF(SUM('別紙様式2-2（４・５月分）'!P287:P289)=0,"",SUM('別紙様式2-2（４・５月分）'!P287:P289))</f>
        <v/>
      </c>
      <c r="AY378" s="1589" t="str">
        <f>IFERROR(VLOOKUP(K378,【参考】数式用!$AJ$2:$AK$24,2,FALSE),"")</f>
        <v/>
      </c>
      <c r="AZ378" s="596"/>
      <c r="BE378" s="440"/>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86"/>
      <c r="AV379" s="1493"/>
      <c r="AW379" s="1518" t="str">
        <f>IF('別紙様式2-2（４・５月分）'!O288="","",'別紙様式2-2（４・５月分）'!O288)</f>
        <v/>
      </c>
      <c r="AX379" s="1507"/>
      <c r="AY379" s="1589"/>
      <c r="AZ379" s="533"/>
      <c r="BE379" s="440"/>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2196</v>
      </c>
      <c r="Q380" s="1504" t="str">
        <f>IFERROR(VLOOKUP('別紙様式2-2（４・５月分）'!AR287,【参考】数式用!$AT$5:$AV$22,3,FALSE),"")</f>
        <v/>
      </c>
      <c r="R380" s="1388" t="s">
        <v>2207</v>
      </c>
      <c r="S380" s="1396" t="str">
        <f>IFERROR(VLOOKUP(K378,【参考】数式用!$A$5:$AB$27,MATCH(Q380,【参考】数式用!$B$4:$AB$4,0)+1,0),"")</f>
        <v/>
      </c>
      <c r="T380" s="1459" t="s">
        <v>2285</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2188</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54"/>
      <c r="AV380" s="1493" t="str">
        <f t="shared" ref="AV380" si="450">IF(OR(AB378&lt;&gt;7,AD378&lt;&gt;3),"V列に色付け","")</f>
        <v/>
      </c>
      <c r="AW380" s="1518"/>
      <c r="AX380" s="1507"/>
      <c r="AY380" s="683"/>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62"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3"/>
      <c r="AW381" s="664" t="str">
        <f>IF('別紙様式2-2（４・５月分）'!O289="","",'別紙様式2-2（４・５月分）'!O289)</f>
        <v/>
      </c>
      <c r="AX381" s="1507"/>
      <c r="AY381" s="685"/>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2275</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2188</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3"/>
      <c r="AW382" s="664" t="str">
        <f>IF('別紙様式2-2（４・５月分）'!O290="","",'別紙様式2-2（４・５月分）'!O290)</f>
        <v/>
      </c>
      <c r="AX382" s="1507" t="str">
        <f>IF(SUM('別紙様式2-2（４・５月分）'!P290:P292)=0,"",SUM('別紙様式2-2（４・５月分）'!P290:P292))</f>
        <v/>
      </c>
      <c r="AY382" s="1590" t="str">
        <f>IFERROR(VLOOKUP(K382,【参考】数式用!$AJ$2:$AK$24,2,FALSE),"")</f>
        <v/>
      </c>
      <c r="AZ382" s="596"/>
      <c r="BE382" s="440"/>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86"/>
      <c r="AV383" s="1493"/>
      <c r="AW383" s="1518" t="str">
        <f>IF('別紙様式2-2（４・５月分）'!O291="","",'別紙様式2-2（４・５月分）'!O291)</f>
        <v/>
      </c>
      <c r="AX383" s="1507"/>
      <c r="AY383" s="1589"/>
      <c r="AZ383" s="533"/>
      <c r="BE383" s="440"/>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2196</v>
      </c>
      <c r="Q384" s="1504" t="str">
        <f>IFERROR(VLOOKUP('別紙様式2-2（４・５月分）'!AR290,【参考】数式用!$AT$5:$AV$22,3,FALSE),"")</f>
        <v/>
      </c>
      <c r="R384" s="1388" t="s">
        <v>2207</v>
      </c>
      <c r="S384" s="1394" t="str">
        <f>IFERROR(VLOOKUP(K382,【参考】数式用!$A$5:$AB$27,MATCH(Q384,【参考】数式用!$B$4:$AB$4,0)+1,0),"")</f>
        <v/>
      </c>
      <c r="T384" s="1459" t="s">
        <v>2285</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2188</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54"/>
      <c r="AV384" s="1493" t="str">
        <f t="shared" ref="AV384" si="455">IF(OR(AB382&lt;&gt;7,AD382&lt;&gt;3),"V列に色付け","")</f>
        <v/>
      </c>
      <c r="AW384" s="1518"/>
      <c r="AX384" s="1507"/>
      <c r="AY384" s="683"/>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62"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3"/>
      <c r="AW385" s="664" t="str">
        <f>IF('別紙様式2-2（４・５月分）'!O292="","",'別紙様式2-2（４・５月分）'!O292)</f>
        <v/>
      </c>
      <c r="AX385" s="1507"/>
      <c r="AY385" s="685"/>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2275</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2188</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3"/>
      <c r="AW386" s="664" t="str">
        <f>IF('別紙様式2-2（４・５月分）'!O293="","",'別紙様式2-2（４・５月分）'!O293)</f>
        <v/>
      </c>
      <c r="AX386" s="1507" t="str">
        <f>IF(SUM('別紙様式2-2（４・５月分）'!P293:P295)=0,"",SUM('別紙様式2-2（４・５月分）'!P293:P295))</f>
        <v/>
      </c>
      <c r="AY386" s="1589" t="str">
        <f>IFERROR(VLOOKUP(K386,【参考】数式用!$AJ$2:$AK$24,2,FALSE),"")</f>
        <v/>
      </c>
      <c r="AZ386" s="596"/>
      <c r="BE386" s="440"/>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86"/>
      <c r="AV387" s="1493"/>
      <c r="AW387" s="1518" t="str">
        <f>IF('別紙様式2-2（４・５月分）'!O294="","",'別紙様式2-2（４・５月分）'!O294)</f>
        <v/>
      </c>
      <c r="AX387" s="1507"/>
      <c r="AY387" s="1589"/>
      <c r="AZ387" s="533"/>
      <c r="BE387" s="440"/>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2196</v>
      </c>
      <c r="Q388" s="1504" t="str">
        <f>IFERROR(VLOOKUP('別紙様式2-2（４・５月分）'!AR293,【参考】数式用!$AT$5:$AV$22,3,FALSE),"")</f>
        <v/>
      </c>
      <c r="R388" s="1388" t="s">
        <v>2207</v>
      </c>
      <c r="S388" s="1396" t="str">
        <f>IFERROR(VLOOKUP(K386,【参考】数式用!$A$5:$AB$27,MATCH(Q388,【参考】数式用!$B$4:$AB$4,0)+1,0),"")</f>
        <v/>
      </c>
      <c r="T388" s="1459" t="s">
        <v>2285</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2188</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54"/>
      <c r="AV388" s="1493" t="str">
        <f t="shared" ref="AV388" si="460">IF(OR(AB386&lt;&gt;7,AD386&lt;&gt;3),"V列に色付け","")</f>
        <v/>
      </c>
      <c r="AW388" s="1518"/>
      <c r="AX388" s="1507"/>
      <c r="AY388" s="683"/>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62"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3"/>
      <c r="AW389" s="664" t="str">
        <f>IF('別紙様式2-2（４・５月分）'!O295="","",'別紙様式2-2（４・５月分）'!O295)</f>
        <v/>
      </c>
      <c r="AX389" s="1507"/>
      <c r="AY389" s="685"/>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2275</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2188</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3"/>
      <c r="AW390" s="664" t="str">
        <f>IF('別紙様式2-2（４・５月分）'!O296="","",'別紙様式2-2（４・５月分）'!O296)</f>
        <v/>
      </c>
      <c r="AX390" s="1507" t="str">
        <f>IF(SUM('別紙様式2-2（４・５月分）'!P296:P298)=0,"",SUM('別紙様式2-2（４・５月分）'!P296:P298))</f>
        <v/>
      </c>
      <c r="AY390" s="1590" t="str">
        <f>IFERROR(VLOOKUP(K390,【参考】数式用!$AJ$2:$AK$24,2,FALSE),"")</f>
        <v/>
      </c>
      <c r="AZ390" s="596"/>
      <c r="BE390" s="440"/>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86"/>
      <c r="AV391" s="1493"/>
      <c r="AW391" s="1518" t="str">
        <f>IF('別紙様式2-2（４・５月分）'!O297="","",'別紙様式2-2（４・５月分）'!O297)</f>
        <v/>
      </c>
      <c r="AX391" s="1507"/>
      <c r="AY391" s="1589"/>
      <c r="AZ391" s="533"/>
      <c r="BE391" s="440"/>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2196</v>
      </c>
      <c r="Q392" s="1504" t="str">
        <f>IFERROR(VLOOKUP('別紙様式2-2（４・５月分）'!AR296,【参考】数式用!$AT$5:$AV$22,3,FALSE),"")</f>
        <v/>
      </c>
      <c r="R392" s="1388" t="s">
        <v>2207</v>
      </c>
      <c r="S392" s="1394" t="str">
        <f>IFERROR(VLOOKUP(K390,【参考】数式用!$A$5:$AB$27,MATCH(Q392,【参考】数式用!$B$4:$AB$4,0)+1,0),"")</f>
        <v/>
      </c>
      <c r="T392" s="1459" t="s">
        <v>2285</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2188</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54"/>
      <c r="AV392" s="1493" t="str">
        <f t="shared" ref="AV392" si="465">IF(OR(AB390&lt;&gt;7,AD390&lt;&gt;3),"V列に色付け","")</f>
        <v/>
      </c>
      <c r="AW392" s="1518"/>
      <c r="AX392" s="1507"/>
      <c r="AY392" s="683"/>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62"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3"/>
      <c r="AW393" s="664" t="str">
        <f>IF('別紙様式2-2（４・５月分）'!O298="","",'別紙様式2-2（４・５月分）'!O298)</f>
        <v/>
      </c>
      <c r="AX393" s="1507"/>
      <c r="AY393" s="685"/>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2275</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2188</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3"/>
      <c r="AW394" s="664" t="str">
        <f>IF('別紙様式2-2（４・５月分）'!O299="","",'別紙様式2-2（４・５月分）'!O299)</f>
        <v/>
      </c>
      <c r="AX394" s="1507" t="str">
        <f>IF(SUM('別紙様式2-2（４・５月分）'!P299:P301)=0,"",SUM('別紙様式2-2（４・５月分）'!P299:P301))</f>
        <v/>
      </c>
      <c r="AY394" s="1589" t="str">
        <f>IFERROR(VLOOKUP(K394,【参考】数式用!$AJ$2:$AK$24,2,FALSE),"")</f>
        <v/>
      </c>
      <c r="AZ394" s="596"/>
      <c r="BE394" s="440"/>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86"/>
      <c r="AV395" s="1493"/>
      <c r="AW395" s="1518" t="str">
        <f>IF('別紙様式2-2（４・５月分）'!O300="","",'別紙様式2-2（４・５月分）'!O300)</f>
        <v/>
      </c>
      <c r="AX395" s="1507"/>
      <c r="AY395" s="1589"/>
      <c r="AZ395" s="533"/>
      <c r="BE395" s="440"/>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2196</v>
      </c>
      <c r="Q396" s="1504" t="str">
        <f>IFERROR(VLOOKUP('別紙様式2-2（４・５月分）'!AR299,【参考】数式用!$AT$5:$AV$22,3,FALSE),"")</f>
        <v/>
      </c>
      <c r="R396" s="1388" t="s">
        <v>2207</v>
      </c>
      <c r="S396" s="1396" t="str">
        <f>IFERROR(VLOOKUP(K394,【参考】数式用!$A$5:$AB$27,MATCH(Q396,【参考】数式用!$B$4:$AB$4,0)+1,0),"")</f>
        <v/>
      </c>
      <c r="T396" s="1459" t="s">
        <v>2285</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2188</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54"/>
      <c r="AV396" s="1493" t="str">
        <f t="shared" ref="AV396" si="470">IF(OR(AB394&lt;&gt;7,AD394&lt;&gt;3),"V列に色付け","")</f>
        <v/>
      </c>
      <c r="AW396" s="1518"/>
      <c r="AX396" s="1507"/>
      <c r="AY396" s="683"/>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62"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3"/>
      <c r="AW397" s="664" t="str">
        <f>IF('別紙様式2-2（４・５月分）'!O301="","",'別紙様式2-2（４・５月分）'!O301)</f>
        <v/>
      </c>
      <c r="AX397" s="1507"/>
      <c r="AY397" s="685"/>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2275</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2188</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3"/>
      <c r="AW398" s="664" t="str">
        <f>IF('別紙様式2-2（４・５月分）'!O302="","",'別紙様式2-2（４・５月分）'!O302)</f>
        <v/>
      </c>
      <c r="AX398" s="1507" t="str">
        <f>IF(SUM('別紙様式2-2（４・５月分）'!P302:P304)=0,"",SUM('別紙様式2-2（４・５月分）'!P302:P304))</f>
        <v/>
      </c>
      <c r="AY398" s="1590" t="str">
        <f>IFERROR(VLOOKUP(K398,【参考】数式用!$AJ$2:$AK$24,2,FALSE),"")</f>
        <v/>
      </c>
      <c r="AZ398" s="596"/>
      <c r="BE398" s="440"/>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86"/>
      <c r="AV399" s="1493"/>
      <c r="AW399" s="1518" t="str">
        <f>IF('別紙様式2-2（４・５月分）'!O303="","",'別紙様式2-2（４・５月分）'!O303)</f>
        <v/>
      </c>
      <c r="AX399" s="1507"/>
      <c r="AY399" s="1589"/>
      <c r="AZ399" s="533"/>
      <c r="BE399" s="440"/>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2196</v>
      </c>
      <c r="Q400" s="1504" t="str">
        <f>IFERROR(VLOOKUP('別紙様式2-2（４・５月分）'!AR302,【参考】数式用!$AT$5:$AV$22,3,FALSE),"")</f>
        <v/>
      </c>
      <c r="R400" s="1388" t="s">
        <v>2207</v>
      </c>
      <c r="S400" s="1394" t="str">
        <f>IFERROR(VLOOKUP(K398,【参考】数式用!$A$5:$AB$27,MATCH(Q400,【参考】数式用!$B$4:$AB$4,0)+1,0),"")</f>
        <v/>
      </c>
      <c r="T400" s="1459" t="s">
        <v>2285</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2188</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54"/>
      <c r="AV400" s="1493" t="str">
        <f t="shared" ref="AV400" si="475">IF(OR(AB398&lt;&gt;7,AD398&lt;&gt;3),"V列に色付け","")</f>
        <v/>
      </c>
      <c r="AW400" s="1518"/>
      <c r="AX400" s="1507"/>
      <c r="AY400" s="683"/>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62"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3"/>
      <c r="AW401" s="664" t="str">
        <f>IF('別紙様式2-2（４・５月分）'!O304="","",'別紙様式2-2（４・５月分）'!O304)</f>
        <v/>
      </c>
      <c r="AX401" s="1507"/>
      <c r="AY401" s="685"/>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2275</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2188</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3"/>
      <c r="AW402" s="664" t="str">
        <f>IF('別紙様式2-2（４・５月分）'!O305="","",'別紙様式2-2（４・５月分）'!O305)</f>
        <v/>
      </c>
      <c r="AX402" s="1507" t="str">
        <f>IF(SUM('別紙様式2-2（４・５月分）'!P305:P307)=0,"",SUM('別紙様式2-2（４・５月分）'!P305:P307))</f>
        <v/>
      </c>
      <c r="AY402" s="1589" t="str">
        <f>IFERROR(VLOOKUP(K402,【参考】数式用!$AJ$2:$AK$24,2,FALSE),"")</f>
        <v/>
      </c>
      <c r="AZ402" s="596"/>
      <c r="BE402" s="440"/>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86"/>
      <c r="AV403" s="1493"/>
      <c r="AW403" s="1518" t="str">
        <f>IF('別紙様式2-2（４・５月分）'!O306="","",'別紙様式2-2（４・５月分）'!O306)</f>
        <v/>
      </c>
      <c r="AX403" s="1507"/>
      <c r="AY403" s="1589"/>
      <c r="AZ403" s="533"/>
      <c r="BE403" s="440"/>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2196</v>
      </c>
      <c r="Q404" s="1504" t="str">
        <f>IFERROR(VLOOKUP('別紙様式2-2（４・５月分）'!AR305,【参考】数式用!$AT$5:$AV$22,3,FALSE),"")</f>
        <v/>
      </c>
      <c r="R404" s="1388" t="s">
        <v>2207</v>
      </c>
      <c r="S404" s="1396" t="str">
        <f>IFERROR(VLOOKUP(K402,【参考】数式用!$A$5:$AB$27,MATCH(Q404,【参考】数式用!$B$4:$AB$4,0)+1,0),"")</f>
        <v/>
      </c>
      <c r="T404" s="1459" t="s">
        <v>2285</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2188</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54"/>
      <c r="AV404" s="1493" t="str">
        <f t="shared" ref="AV404" si="480">IF(OR(AB402&lt;&gt;7,AD402&lt;&gt;3),"V列に色付け","")</f>
        <v/>
      </c>
      <c r="AW404" s="1518"/>
      <c r="AX404" s="1507"/>
      <c r="AY404" s="683"/>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62"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3"/>
      <c r="AW405" s="664" t="str">
        <f>IF('別紙様式2-2（４・５月分）'!O307="","",'別紙様式2-2（４・５月分）'!O307)</f>
        <v/>
      </c>
      <c r="AX405" s="1507"/>
      <c r="AY405" s="685"/>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2275</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2188</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3"/>
      <c r="AW406" s="664" t="str">
        <f>IF('別紙様式2-2（４・５月分）'!O308="","",'別紙様式2-2（４・５月分）'!O308)</f>
        <v/>
      </c>
      <c r="AX406" s="1507" t="str">
        <f>IF(SUM('別紙様式2-2（４・５月分）'!P308:P310)=0,"",SUM('別紙様式2-2（４・５月分）'!P308:P310))</f>
        <v/>
      </c>
      <c r="AY406" s="1590" t="str">
        <f>IFERROR(VLOOKUP(K406,【参考】数式用!$AJ$2:$AK$24,2,FALSE),"")</f>
        <v/>
      </c>
      <c r="AZ406" s="596"/>
      <c r="BE406" s="440"/>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86"/>
      <c r="AV407" s="1493"/>
      <c r="AW407" s="1518" t="str">
        <f>IF('別紙様式2-2（４・５月分）'!O309="","",'別紙様式2-2（４・５月分）'!O309)</f>
        <v/>
      </c>
      <c r="AX407" s="1507"/>
      <c r="AY407" s="1589"/>
      <c r="AZ407" s="533"/>
      <c r="BE407" s="440"/>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2196</v>
      </c>
      <c r="Q408" s="1504" t="str">
        <f>IFERROR(VLOOKUP('別紙様式2-2（４・５月分）'!AR308,【参考】数式用!$AT$5:$AV$22,3,FALSE),"")</f>
        <v/>
      </c>
      <c r="R408" s="1388" t="s">
        <v>2207</v>
      </c>
      <c r="S408" s="1394" t="str">
        <f>IFERROR(VLOOKUP(K406,【参考】数式用!$A$5:$AB$27,MATCH(Q408,【参考】数式用!$B$4:$AB$4,0)+1,0),"")</f>
        <v/>
      </c>
      <c r="T408" s="1459" t="s">
        <v>2285</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2188</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54"/>
      <c r="AV408" s="1493" t="str">
        <f t="shared" ref="AV408" si="485">IF(OR(AB406&lt;&gt;7,AD406&lt;&gt;3),"V列に色付け","")</f>
        <v/>
      </c>
      <c r="AW408" s="1518"/>
      <c r="AX408" s="1507"/>
      <c r="AY408" s="683"/>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62"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3"/>
      <c r="AW409" s="664" t="str">
        <f>IF('別紙様式2-2（４・５月分）'!O310="","",'別紙様式2-2（４・５月分）'!O310)</f>
        <v/>
      </c>
      <c r="AX409" s="1507"/>
      <c r="AY409" s="685"/>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2275</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2188</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3"/>
      <c r="AW410" s="664" t="str">
        <f>IF('別紙様式2-2（４・５月分）'!O311="","",'別紙様式2-2（４・５月分）'!O311)</f>
        <v/>
      </c>
      <c r="AX410" s="1507" t="str">
        <f>IF(SUM('別紙様式2-2（４・５月分）'!P311:P313)=0,"",SUM('別紙様式2-2（４・５月分）'!P311:P313))</f>
        <v/>
      </c>
      <c r="AY410" s="1589" t="str">
        <f>IFERROR(VLOOKUP(K410,【参考】数式用!$AJ$2:$AK$24,2,FALSE),"")</f>
        <v/>
      </c>
      <c r="AZ410" s="596"/>
      <c r="BE410" s="440"/>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86"/>
      <c r="AV411" s="1493"/>
      <c r="AW411" s="1518" t="str">
        <f>IF('別紙様式2-2（４・５月分）'!O312="","",'別紙様式2-2（４・５月分）'!O312)</f>
        <v/>
      </c>
      <c r="AX411" s="1507"/>
      <c r="AY411" s="1589"/>
      <c r="AZ411" s="533"/>
      <c r="BE411" s="440"/>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2196</v>
      </c>
      <c r="Q412" s="1504" t="str">
        <f>IFERROR(VLOOKUP('別紙様式2-2（４・５月分）'!AR311,【参考】数式用!$AT$5:$AV$22,3,FALSE),"")</f>
        <v/>
      </c>
      <c r="R412" s="1388" t="s">
        <v>2207</v>
      </c>
      <c r="S412" s="1396" t="str">
        <f>IFERROR(VLOOKUP(K410,【参考】数式用!$A$5:$AB$27,MATCH(Q412,【参考】数式用!$B$4:$AB$4,0)+1,0),"")</f>
        <v/>
      </c>
      <c r="T412" s="1459" t="s">
        <v>2285</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2188</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54"/>
      <c r="AV412" s="1493" t="str">
        <f t="shared" ref="AV412" si="490">IF(OR(AB410&lt;&gt;7,AD410&lt;&gt;3),"V列に色付け","")</f>
        <v/>
      </c>
      <c r="AW412" s="1518"/>
      <c r="AX412" s="1507"/>
      <c r="AY412" s="683"/>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62"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3"/>
      <c r="AW413" s="664" t="str">
        <f>IF('別紙様式2-2（４・５月分）'!O313="","",'別紙様式2-2（４・５月分）'!O313)</f>
        <v/>
      </c>
      <c r="AX413" s="1507"/>
      <c r="AY413" s="685"/>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26" customWidth="1"/>
    <col min="49" max="49" width="9" style="1" customWidth="1"/>
    <col min="50" max="16384" width="9" style="1"/>
  </cols>
  <sheetData>
    <row r="1" spans="1:48" ht="13.8" thickBot="1">
      <c r="A1" s="2" t="s">
        <v>2125</v>
      </c>
      <c r="B1" s="2"/>
      <c r="C1" s="2"/>
      <c r="D1" s="2"/>
      <c r="E1" s="2"/>
      <c r="AD1" s="27"/>
      <c r="AE1" s="2" t="s">
        <v>2355</v>
      </c>
      <c r="AJ1" s="1" t="s">
        <v>246</v>
      </c>
      <c r="AM1" s="1" t="s">
        <v>247</v>
      </c>
      <c r="AO1" s="2" t="s">
        <v>256</v>
      </c>
      <c r="AQ1" s="75" t="s">
        <v>2377</v>
      </c>
    </row>
    <row r="2" spans="1:48" ht="26.25" customHeight="1">
      <c r="A2" s="1616" t="s">
        <v>18</v>
      </c>
      <c r="B2" s="1610" t="s">
        <v>43</v>
      </c>
      <c r="C2" s="1611"/>
      <c r="D2" s="1611"/>
      <c r="E2" s="1612"/>
      <c r="F2" s="1623" t="s">
        <v>106</v>
      </c>
      <c r="G2" s="1624"/>
      <c r="H2" s="1625"/>
      <c r="I2" s="1616" t="s">
        <v>205</v>
      </c>
      <c r="J2" s="1626"/>
      <c r="K2" s="1619" t="s">
        <v>206</v>
      </c>
      <c r="L2" s="1603"/>
      <c r="M2" s="1603"/>
      <c r="N2" s="1603"/>
      <c r="O2" s="1603"/>
      <c r="P2" s="1603"/>
      <c r="Q2" s="1603"/>
      <c r="R2" s="1603"/>
      <c r="S2" s="1603"/>
      <c r="T2" s="1603"/>
      <c r="U2" s="1603"/>
      <c r="V2" s="1603"/>
      <c r="W2" s="1603"/>
      <c r="X2" s="1603"/>
      <c r="Y2" s="1603"/>
      <c r="Z2" s="1603"/>
      <c r="AA2" s="1603"/>
      <c r="AB2" s="1607"/>
      <c r="AC2" s="1641" t="s">
        <v>2187</v>
      </c>
      <c r="AD2" s="27"/>
      <c r="AE2" s="1634" t="s">
        <v>18</v>
      </c>
      <c r="AF2" s="1634" t="s">
        <v>2354</v>
      </c>
      <c r="AG2" s="1635"/>
      <c r="AH2" s="1636"/>
      <c r="AJ2" s="57" t="s">
        <v>145</v>
      </c>
      <c r="AK2" s="82" t="s">
        <v>145</v>
      </c>
      <c r="AM2" s="87" t="s">
        <v>187</v>
      </c>
      <c r="AO2" s="119" t="s">
        <v>2113</v>
      </c>
      <c r="AQ2" s="1600" t="s">
        <v>43</v>
      </c>
      <c r="AR2" s="1603" t="s">
        <v>106</v>
      </c>
      <c r="AS2" s="1603" t="s">
        <v>205</v>
      </c>
      <c r="AT2" s="1628" t="s">
        <v>229</v>
      </c>
      <c r="AU2" s="1631" t="s">
        <v>228</v>
      </c>
      <c r="AV2" s="1607" t="s">
        <v>2205</v>
      </c>
    </row>
    <row r="3" spans="1:48" ht="38.25" customHeight="1" thickBot="1">
      <c r="A3" s="1617"/>
      <c r="B3" s="1613" t="s">
        <v>274</v>
      </c>
      <c r="C3" s="1614"/>
      <c r="D3" s="1614"/>
      <c r="E3" s="1615"/>
      <c r="F3" s="1613" t="s">
        <v>42</v>
      </c>
      <c r="G3" s="1614"/>
      <c r="H3" s="1615"/>
      <c r="I3" s="1618"/>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2114</v>
      </c>
      <c r="AQ3" s="1601"/>
      <c r="AR3" s="1604"/>
      <c r="AS3" s="1604"/>
      <c r="AT3" s="1629"/>
      <c r="AU3" s="1632"/>
      <c r="AV3" s="1608"/>
    </row>
    <row r="4" spans="1:48" ht="22.2" thickBot="1">
      <c r="A4" s="1618"/>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2115</v>
      </c>
      <c r="AQ4" s="1602"/>
      <c r="AR4" s="1605"/>
      <c r="AS4" s="1605"/>
      <c r="AT4" s="1630"/>
      <c r="AU4" s="1633"/>
      <c r="AV4" s="1609"/>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3.8"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ht="24">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3.8"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ht="24">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3.8"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3.8"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24.6"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9" t="s">
        <v>2126</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2294</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2112</v>
      </c>
      <c r="C1" t="s">
        <v>2111</v>
      </c>
      <c r="F1" t="s">
        <v>2110</v>
      </c>
    </row>
    <row r="2" spans="1:11" ht="13.8"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3.8"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3.8"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3.8"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3.8"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2024-03-26T04:12:50Z</dcterms:modified>
</cp:coreProperties>
</file>